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 tabRatio="695" firstSheet="2" activeTab="3"/>
  </bookViews>
  <sheets>
    <sheet name="REVENUES FY 2019" sheetId="16" state="hidden" r:id="rId1"/>
    <sheet name="REVENUES GEN FUND FY 2016" sheetId="1" state="hidden" r:id="rId2"/>
    <sheet name="FY2024 PRO REVENUE" sheetId="6" r:id="rId3"/>
    <sheet name="2024 PROPOS SPENDING " sheetId="7" r:id="rId4"/>
    <sheet name="Summary Expenditures" sheetId="8" state="hidden" r:id="rId5"/>
    <sheet name="Sanitation" sheetId="11" state="hidden" r:id="rId6"/>
    <sheet name="IMPACT FEES" sheetId="9" state="hidden" r:id="rId7"/>
    <sheet name="Sheet1" sheetId="10" state="hidden" r:id="rId8"/>
    <sheet name="Total Budget" sheetId="12" state="hidden" r:id="rId9"/>
    <sheet name="SPLOST" sheetId="13" state="hidden" r:id="rId10"/>
    <sheet name="Sheet2" sheetId="14" state="hidden" r:id="rId11"/>
  </sheets>
  <definedNames>
    <definedName name="_xlnm.Print_Area" localSheetId="3">'2024 PROPOS SPENDING '!$A$1:$E$488</definedName>
    <definedName name="_xlnm.Print_Area" localSheetId="2">'FY2024 PRO REVENUE'!$A$1:$E$152</definedName>
    <definedName name="_xlnm.Print_Area" localSheetId="6">'IMPACT FEES'!$A$1:$J$67</definedName>
    <definedName name="_xlnm.Print_Area" localSheetId="5">Sanitation!$A$1:$N$62</definedName>
    <definedName name="_xlnm.Print_Area" localSheetId="9">SPLOST!$A$1:$O$17</definedName>
    <definedName name="_xlnm.Print_Titles" localSheetId="3">'2024 PROPOS SPENDING '!$1:$2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5" i="7"/>
  <c r="C255"/>
  <c r="D24"/>
  <c r="C24"/>
  <c r="D10"/>
  <c r="C10"/>
  <c r="D412" l="1"/>
  <c r="C412"/>
  <c r="D362"/>
  <c r="C362"/>
  <c r="D282"/>
  <c r="C282"/>
  <c r="D50"/>
  <c r="C95"/>
  <c r="C50"/>
  <c r="D31" i="6" l="1"/>
  <c r="C31"/>
  <c r="D59" i="7"/>
  <c r="D56"/>
  <c r="C59"/>
  <c r="D103"/>
  <c r="D108" s="1"/>
  <c r="C103"/>
  <c r="C109" s="1"/>
  <c r="C427"/>
  <c r="C379"/>
  <c r="D379"/>
  <c r="D299"/>
  <c r="C299"/>
  <c r="D242"/>
  <c r="C242"/>
  <c r="D28"/>
  <c r="C28"/>
  <c r="D109" l="1"/>
  <c r="D110"/>
  <c r="C110"/>
  <c r="C108"/>
  <c r="D57"/>
  <c r="D15"/>
  <c r="D14"/>
  <c r="D11"/>
  <c r="D16"/>
  <c r="C16"/>
  <c r="C15"/>
  <c r="C14"/>
  <c r="D40"/>
  <c r="D418"/>
  <c r="C416"/>
  <c r="D369"/>
  <c r="D328"/>
  <c r="D334" s="1"/>
  <c r="C328"/>
  <c r="C333" s="1"/>
  <c r="D289"/>
  <c r="C289"/>
  <c r="D249"/>
  <c r="D248"/>
  <c r="D247"/>
  <c r="C249"/>
  <c r="C246"/>
  <c r="D236"/>
  <c r="C236"/>
  <c r="C367"/>
  <c r="C190"/>
  <c r="D156"/>
  <c r="D161" s="1"/>
  <c r="C156"/>
  <c r="C162" s="1"/>
  <c r="D90"/>
  <c r="C57"/>
  <c r="D117" i="6"/>
  <c r="C11" i="7"/>
  <c r="E480"/>
  <c r="C417" l="1"/>
  <c r="C334"/>
  <c r="C418"/>
  <c r="C332"/>
  <c r="C163"/>
  <c r="D163"/>
  <c r="D416"/>
  <c r="D417"/>
  <c r="D367"/>
  <c r="D368"/>
  <c r="D332"/>
  <c r="D333"/>
  <c r="C247"/>
  <c r="D246"/>
  <c r="C248"/>
  <c r="C368"/>
  <c r="C369"/>
  <c r="C288"/>
  <c r="C287"/>
  <c r="D287"/>
  <c r="D288"/>
  <c r="C161"/>
  <c r="D162"/>
  <c r="C56"/>
  <c r="E96" l="1"/>
  <c r="D456" l="1"/>
  <c r="D480" l="1"/>
  <c r="E420"/>
  <c r="E437"/>
  <c r="E450"/>
  <c r="E456"/>
  <c r="E371"/>
  <c r="E389"/>
  <c r="E400"/>
  <c r="E406"/>
  <c r="E408" l="1"/>
  <c r="E462"/>
  <c r="E349" l="1"/>
  <c r="E355"/>
  <c r="E336"/>
  <c r="K333"/>
  <c r="E322"/>
  <c r="E310"/>
  <c r="E316"/>
  <c r="E291"/>
  <c r="E276"/>
  <c r="E271"/>
  <c r="E262"/>
  <c r="E250"/>
  <c r="E229"/>
  <c r="E238" s="1"/>
  <c r="E195"/>
  <c r="E201"/>
  <c r="E190"/>
  <c r="E181"/>
  <c r="E166"/>
  <c r="E112"/>
  <c r="E147"/>
  <c r="E133"/>
  <c r="E90"/>
  <c r="E79"/>
  <c r="E60"/>
  <c r="E34"/>
  <c r="E278" l="1"/>
  <c r="E205"/>
  <c r="E324"/>
  <c r="E149"/>
  <c r="E97"/>
  <c r="E19"/>
  <c r="E42" s="1"/>
  <c r="E483" l="1"/>
  <c r="E150" i="6"/>
  <c r="E136"/>
  <c r="E117"/>
  <c r="E111"/>
  <c r="E105"/>
  <c r="E85"/>
  <c r="E35"/>
  <c r="E152" l="1"/>
  <c r="E486" i="7" s="1"/>
  <c r="E488" s="1"/>
  <c r="E14" i="6" l="1"/>
  <c r="C480" i="7"/>
  <c r="D96" l="1"/>
  <c r="C96"/>
  <c r="D471"/>
  <c r="C471"/>
  <c r="D460"/>
  <c r="C460"/>
  <c r="C456"/>
  <c r="D450"/>
  <c r="C450"/>
  <c r="D437"/>
  <c r="C437"/>
  <c r="D420"/>
  <c r="C420"/>
  <c r="D406"/>
  <c r="C406"/>
  <c r="D400"/>
  <c r="C400"/>
  <c r="D389"/>
  <c r="C389"/>
  <c r="D371"/>
  <c r="C371"/>
  <c r="D355"/>
  <c r="C355"/>
  <c r="D349"/>
  <c r="C349"/>
  <c r="D336"/>
  <c r="C336"/>
  <c r="D322"/>
  <c r="C322"/>
  <c r="D316"/>
  <c r="C316"/>
  <c r="D310"/>
  <c r="C310"/>
  <c r="D291"/>
  <c r="C291"/>
  <c r="D276"/>
  <c r="C276"/>
  <c r="D271"/>
  <c r="C271"/>
  <c r="D262"/>
  <c r="C262"/>
  <c r="D250"/>
  <c r="C250"/>
  <c r="D229"/>
  <c r="C229"/>
  <c r="D218"/>
  <c r="C218"/>
  <c r="D201"/>
  <c r="C201"/>
  <c r="D195"/>
  <c r="C195"/>
  <c r="D190"/>
  <c r="D181"/>
  <c r="C181"/>
  <c r="D166"/>
  <c r="C166"/>
  <c r="D147"/>
  <c r="C147"/>
  <c r="D133"/>
  <c r="C133"/>
  <c r="D112"/>
  <c r="C112"/>
  <c r="C90"/>
  <c r="D79"/>
  <c r="C79"/>
  <c r="D60"/>
  <c r="C60"/>
  <c r="C40"/>
  <c r="D34"/>
  <c r="C34"/>
  <c r="D19"/>
  <c r="C19"/>
  <c r="D150" i="6"/>
  <c r="C150"/>
  <c r="D136"/>
  <c r="C136"/>
  <c r="C117"/>
  <c r="D111"/>
  <c r="C111"/>
  <c r="D105"/>
  <c r="C105"/>
  <c r="D100"/>
  <c r="C100"/>
  <c r="D85"/>
  <c r="C85"/>
  <c r="D67"/>
  <c r="D35"/>
  <c r="C35"/>
  <c r="C14"/>
  <c r="D357" i="7" l="1"/>
  <c r="C357"/>
  <c r="D14" i="6"/>
  <c r="D152" s="1"/>
  <c r="D486" i="7" s="1"/>
  <c r="C97"/>
  <c r="D97"/>
  <c r="C238"/>
  <c r="D462"/>
  <c r="D238"/>
  <c r="D324"/>
  <c r="C462"/>
  <c r="C149"/>
  <c r="C205"/>
  <c r="C278"/>
  <c r="C324"/>
  <c r="D408"/>
  <c r="D149"/>
  <c r="D205"/>
  <c r="D278"/>
  <c r="C408"/>
  <c r="D42"/>
  <c r="C42"/>
  <c r="C483" l="1"/>
  <c r="D483"/>
  <c r="D488" s="1"/>
  <c r="R1146" i="16" l="1"/>
  <c r="K100"/>
  <c r="J100"/>
  <c r="I100"/>
  <c r="H100"/>
  <c r="G100"/>
  <c r="F100"/>
  <c r="E100"/>
  <c r="D100"/>
  <c r="C100"/>
  <c r="K91"/>
  <c r="J91"/>
  <c r="I91"/>
  <c r="H91"/>
  <c r="G91"/>
  <c r="F91"/>
  <c r="E91"/>
  <c r="D91"/>
  <c r="C91"/>
  <c r="K77"/>
  <c r="J77"/>
  <c r="I77"/>
  <c r="H77"/>
  <c r="G77"/>
  <c r="F77"/>
  <c r="E77"/>
  <c r="D77"/>
  <c r="C77"/>
  <c r="K73"/>
  <c r="J73"/>
  <c r="I73"/>
  <c r="H73"/>
  <c r="G73"/>
  <c r="F73"/>
  <c r="E73"/>
  <c r="D73"/>
  <c r="C73"/>
  <c r="K69"/>
  <c r="J69"/>
  <c r="I69"/>
  <c r="H69"/>
  <c r="G69"/>
  <c r="F69"/>
  <c r="E69"/>
  <c r="D69"/>
  <c r="C69"/>
  <c r="K64"/>
  <c r="J64"/>
  <c r="I64"/>
  <c r="H64"/>
  <c r="G64"/>
  <c r="F64"/>
  <c r="E64"/>
  <c r="D64"/>
  <c r="C64"/>
  <c r="K53"/>
  <c r="J53"/>
  <c r="I53"/>
  <c r="H53"/>
  <c r="G53"/>
  <c r="F53"/>
  <c r="E53"/>
  <c r="D53"/>
  <c r="C53"/>
  <c r="K45"/>
  <c r="J45"/>
  <c r="I45"/>
  <c r="H45"/>
  <c r="G45"/>
  <c r="F45"/>
  <c r="E45"/>
  <c r="D45"/>
  <c r="C45"/>
  <c r="K16"/>
  <c r="J16"/>
  <c r="I16"/>
  <c r="H16"/>
  <c r="G16"/>
  <c r="F16"/>
  <c r="E16"/>
  <c r="D16"/>
  <c r="C16"/>
  <c r="I102" l="1"/>
  <c r="D102"/>
  <c r="F102"/>
  <c r="C102"/>
  <c r="G102"/>
  <c r="K102"/>
  <c r="E102"/>
  <c r="H102"/>
  <c r="J102"/>
  <c r="C31" i="12"/>
  <c r="L15" i="13" l="1"/>
  <c r="L10"/>
  <c r="L17" l="1"/>
  <c r="B51" i="12"/>
  <c r="H48" i="9" l="1"/>
  <c r="R1146" i="1" l="1"/>
  <c r="R1146" i="8"/>
  <c r="R1146" i="11"/>
  <c r="R1146" i="9"/>
  <c r="R1146" i="10"/>
  <c r="R1146" i="12"/>
  <c r="R1146" i="13"/>
  <c r="R1146" i="14"/>
  <c r="B31" i="12" l="1"/>
  <c r="K15" i="13" l="1"/>
  <c r="K10"/>
  <c r="K17" l="1"/>
  <c r="K194" i="8"/>
  <c r="K188"/>
  <c r="K187"/>
  <c r="K186"/>
  <c r="K185"/>
  <c r="K180"/>
  <c r="K178"/>
  <c r="K173"/>
  <c r="K172"/>
  <c r="K171"/>
  <c r="K170"/>
  <c r="K164"/>
  <c r="K163"/>
  <c r="K162"/>
  <c r="K161"/>
  <c r="K156"/>
  <c r="K155"/>
  <c r="K154"/>
  <c r="K153"/>
  <c r="K147"/>
  <c r="K146"/>
  <c r="K145"/>
  <c r="K139"/>
  <c r="K138"/>
  <c r="K137"/>
  <c r="K132"/>
  <c r="K130"/>
  <c r="K129"/>
  <c r="K124"/>
  <c r="K122"/>
  <c r="K121"/>
  <c r="K116"/>
  <c r="K114"/>
  <c r="K113"/>
  <c r="K108"/>
  <c r="K106"/>
  <c r="K101"/>
  <c r="K100"/>
  <c r="K99"/>
  <c r="K98"/>
  <c r="K92"/>
  <c r="K91"/>
  <c r="K90"/>
  <c r="K89"/>
  <c r="K88"/>
  <c r="K83"/>
  <c r="K82"/>
  <c r="K81"/>
  <c r="K80"/>
  <c r="K79"/>
  <c r="K73"/>
  <c r="K67"/>
  <c r="K66"/>
  <c r="K65"/>
  <c r="K60"/>
  <c r="K59"/>
  <c r="K58"/>
  <c r="K57"/>
  <c r="K51"/>
  <c r="K50"/>
  <c r="K49"/>
  <c r="K44"/>
  <c r="K43"/>
  <c r="K42"/>
  <c r="K35"/>
  <c r="K34"/>
  <c r="K33"/>
  <c r="K26"/>
  <c r="K24"/>
  <c r="K17"/>
  <c r="K12"/>
  <c r="K11"/>
  <c r="K4"/>
  <c r="K3"/>
  <c r="J58" i="9"/>
  <c r="J48"/>
  <c r="J38"/>
  <c r="J29"/>
  <c r="J9"/>
  <c r="J21" s="1"/>
  <c r="N62" i="11"/>
  <c r="N42"/>
  <c r="N36"/>
  <c r="N15"/>
  <c r="K212" i="8"/>
  <c r="K207"/>
  <c r="J145"/>
  <c r="J132"/>
  <c r="K37"/>
  <c r="J37"/>
  <c r="K28"/>
  <c r="J28"/>
  <c r="K27"/>
  <c r="J27"/>
  <c r="J74"/>
  <c r="J73"/>
  <c r="K52" l="1"/>
  <c r="K53" s="1"/>
  <c r="K18"/>
  <c r="N51" i="11"/>
  <c r="J64" i="9"/>
  <c r="J67" s="1"/>
  <c r="J75" i="8"/>
  <c r="K45"/>
  <c r="K93"/>
  <c r="K189"/>
  <c r="K131"/>
  <c r="K133" s="1"/>
  <c r="K5"/>
  <c r="K6" s="1"/>
  <c r="K140"/>
  <c r="K148"/>
  <c r="K149" s="1"/>
  <c r="K74"/>
  <c r="K75" s="1"/>
  <c r="K107"/>
  <c r="K109" s="1"/>
  <c r="K115"/>
  <c r="K117" s="1"/>
  <c r="K123"/>
  <c r="K125" s="1"/>
  <c r="K165"/>
  <c r="K206" s="1"/>
  <c r="K179"/>
  <c r="K181" s="1"/>
  <c r="K61"/>
  <c r="K102"/>
  <c r="K174"/>
  <c r="K10"/>
  <c r="K202" s="1"/>
  <c r="K84"/>
  <c r="K19"/>
  <c r="K157"/>
  <c r="K25"/>
  <c r="K38"/>
  <c r="K68"/>
  <c r="K208"/>
  <c r="K20" l="1"/>
  <c r="K205"/>
  <c r="K141"/>
  <c r="K203"/>
  <c r="K13"/>
  <c r="K166"/>
  <c r="K29"/>
  <c r="K204"/>
  <c r="H15" i="13"/>
  <c r="I15"/>
  <c r="I17" s="1"/>
  <c r="J15"/>
  <c r="J10"/>
  <c r="I10"/>
  <c r="H10"/>
  <c r="G10"/>
  <c r="G17" s="1"/>
  <c r="J17" l="1"/>
  <c r="H17"/>
  <c r="K209" i="8"/>
  <c r="K214" s="1"/>
  <c r="K196"/>
  <c r="I58" i="9"/>
  <c r="H58"/>
  <c r="I48"/>
  <c r="I38"/>
  <c r="H38"/>
  <c r="I29"/>
  <c r="H29"/>
  <c r="H13"/>
  <c r="I9"/>
  <c r="H9"/>
  <c r="H21" l="1"/>
  <c r="M60"/>
  <c r="H64"/>
  <c r="H67" s="1"/>
  <c r="I21"/>
  <c r="I64"/>
  <c r="F8" i="12"/>
  <c r="F9"/>
  <c r="F10"/>
  <c r="F11"/>
  <c r="I67" i="9" l="1"/>
  <c r="D15" i="12"/>
  <c r="M62" i="11" l="1"/>
  <c r="K62"/>
  <c r="J62"/>
  <c r="F62"/>
  <c r="G62"/>
  <c r="H62"/>
  <c r="D62"/>
  <c r="E62"/>
  <c r="C51" l="1"/>
  <c r="M42" l="1"/>
  <c r="K42"/>
  <c r="J42"/>
  <c r="E42"/>
  <c r="D42"/>
  <c r="C42"/>
  <c r="M36"/>
  <c r="L36"/>
  <c r="K36"/>
  <c r="J36"/>
  <c r="H36"/>
  <c r="G36"/>
  <c r="E36"/>
  <c r="D36"/>
  <c r="C36"/>
  <c r="H15"/>
  <c r="H51" l="1"/>
  <c r="M15"/>
  <c r="M51" s="1"/>
  <c r="L15"/>
  <c r="L51" s="1"/>
  <c r="K15"/>
  <c r="K51" s="1"/>
  <c r="J15"/>
  <c r="J51" s="1"/>
  <c r="B6" i="12" s="1"/>
  <c r="F6" s="1"/>
  <c r="I15" i="11"/>
  <c r="G15"/>
  <c r="G51" s="1"/>
  <c r="E15"/>
  <c r="E51" s="1"/>
  <c r="D15"/>
  <c r="D51" s="1"/>
  <c r="C15"/>
  <c r="E26" i="12" l="1"/>
  <c r="J212" i="8" l="1"/>
  <c r="E27" i="12"/>
  <c r="E28"/>
  <c r="E24"/>
  <c r="E23"/>
  <c r="E25"/>
  <c r="E30" l="1"/>
  <c r="G58" i="9" l="1"/>
  <c r="G48"/>
  <c r="G37"/>
  <c r="G38" s="1"/>
  <c r="G29"/>
  <c r="G13"/>
  <c r="G9"/>
  <c r="G64" l="1"/>
  <c r="G21"/>
  <c r="B7" i="12" s="1"/>
  <c r="F7" s="1"/>
  <c r="G67" i="9" l="1"/>
  <c r="I212" i="8" l="1"/>
  <c r="I194"/>
  <c r="I208" s="1"/>
  <c r="I207"/>
  <c r="I188"/>
  <c r="I187"/>
  <c r="I186"/>
  <c r="I185"/>
  <c r="I180"/>
  <c r="I179"/>
  <c r="I178"/>
  <c r="I173"/>
  <c r="I172"/>
  <c r="I171"/>
  <c r="I170"/>
  <c r="I165"/>
  <c r="I164"/>
  <c r="I163"/>
  <c r="I162"/>
  <c r="I161"/>
  <c r="I156"/>
  <c r="I155"/>
  <c r="I154"/>
  <c r="I153"/>
  <c r="I148"/>
  <c r="I147"/>
  <c r="I146"/>
  <c r="I145"/>
  <c r="I140"/>
  <c r="I139"/>
  <c r="I138"/>
  <c r="I137"/>
  <c r="I132"/>
  <c r="H132"/>
  <c r="I131"/>
  <c r="I130"/>
  <c r="I129"/>
  <c r="I124"/>
  <c r="I123"/>
  <c r="I122"/>
  <c r="I121"/>
  <c r="I116"/>
  <c r="I115"/>
  <c r="I114"/>
  <c r="I113"/>
  <c r="I108"/>
  <c r="I107"/>
  <c r="I106"/>
  <c r="I101"/>
  <c r="I100"/>
  <c r="I99"/>
  <c r="I98"/>
  <c r="I92"/>
  <c r="I91"/>
  <c r="I90"/>
  <c r="I89"/>
  <c r="I88"/>
  <c r="I83"/>
  <c r="I82"/>
  <c r="I81"/>
  <c r="I80"/>
  <c r="I79"/>
  <c r="I74"/>
  <c r="I73"/>
  <c r="I67"/>
  <c r="I66"/>
  <c r="I65"/>
  <c r="I60"/>
  <c r="I59"/>
  <c r="I58"/>
  <c r="I57"/>
  <c r="I52"/>
  <c r="I51"/>
  <c r="I50"/>
  <c r="I49"/>
  <c r="I44"/>
  <c r="I43"/>
  <c r="I42"/>
  <c r="I37"/>
  <c r="H37"/>
  <c r="I35"/>
  <c r="I34"/>
  <c r="I33"/>
  <c r="I28"/>
  <c r="H28"/>
  <c r="I27"/>
  <c r="H27"/>
  <c r="I26"/>
  <c r="I25"/>
  <c r="I24"/>
  <c r="I19"/>
  <c r="I18"/>
  <c r="I17"/>
  <c r="I12"/>
  <c r="I11"/>
  <c r="I10"/>
  <c r="I5"/>
  <c r="I4"/>
  <c r="I3"/>
  <c r="I109" l="1"/>
  <c r="I157"/>
  <c r="I166"/>
  <c r="I6"/>
  <c r="I13"/>
  <c r="I20"/>
  <c r="I29"/>
  <c r="I45"/>
  <c r="I93"/>
  <c r="I125"/>
  <c r="I141"/>
  <c r="I181"/>
  <c r="I174"/>
  <c r="I68"/>
  <c r="I102"/>
  <c r="I149"/>
  <c r="I61"/>
  <c r="I75"/>
  <c r="I117"/>
  <c r="I202"/>
  <c r="I204"/>
  <c r="I38"/>
  <c r="I53"/>
  <c r="I84"/>
  <c r="I133"/>
  <c r="I205"/>
  <c r="I203"/>
  <c r="I206"/>
  <c r="I189"/>
  <c r="K100" i="1"/>
  <c r="K91"/>
  <c r="K77"/>
  <c r="K73"/>
  <c r="K69"/>
  <c r="K64"/>
  <c r="K53"/>
  <c r="K45"/>
  <c r="K16"/>
  <c r="H147" i="8"/>
  <c r="H146"/>
  <c r="H145"/>
  <c r="H140"/>
  <c r="H101"/>
  <c r="H4"/>
  <c r="I209" l="1"/>
  <c r="I214" s="1"/>
  <c r="I196"/>
  <c r="K102" i="1"/>
  <c r="E194" i="8"/>
  <c r="E192"/>
  <c r="E145"/>
  <c r="E132"/>
  <c r="E52"/>
  <c r="E36"/>
  <c r="E28"/>
  <c r="E27"/>
  <c r="E26"/>
  <c r="E25"/>
  <c r="E24"/>
  <c r="F132"/>
  <c r="F37"/>
  <c r="F28"/>
  <c r="F27"/>
  <c r="G37"/>
  <c r="G27"/>
  <c r="G28"/>
  <c r="G19"/>
  <c r="E187"/>
  <c r="E186"/>
  <c r="E185"/>
  <c r="E180"/>
  <c r="E179"/>
  <c r="E178"/>
  <c r="E172"/>
  <c r="E171"/>
  <c r="E170"/>
  <c r="E165"/>
  <c r="E164"/>
  <c r="E163"/>
  <c r="E162"/>
  <c r="E161"/>
  <c r="E173" l="1"/>
  <c r="E189"/>
  <c r="E156"/>
  <c r="E155"/>
  <c r="E154"/>
  <c r="E153"/>
  <c r="E148"/>
  <c r="E147"/>
  <c r="E146"/>
  <c r="E140"/>
  <c r="E139"/>
  <c r="E138"/>
  <c r="E137"/>
  <c r="E131"/>
  <c r="E130"/>
  <c r="E129"/>
  <c r="E124"/>
  <c r="E123"/>
  <c r="E122"/>
  <c r="E121"/>
  <c r="E116"/>
  <c r="E115"/>
  <c r="E114"/>
  <c r="E113"/>
  <c r="E108"/>
  <c r="E107"/>
  <c r="E106"/>
  <c r="E101"/>
  <c r="E100"/>
  <c r="E99"/>
  <c r="E98"/>
  <c r="E92"/>
  <c r="E91"/>
  <c r="E90"/>
  <c r="E89"/>
  <c r="E88"/>
  <c r="E83"/>
  <c r="E82"/>
  <c r="E81"/>
  <c r="E80"/>
  <c r="E79"/>
  <c r="E73" l="1"/>
  <c r="E67"/>
  <c r="E66"/>
  <c r="E65"/>
  <c r="E60"/>
  <c r="E59"/>
  <c r="E58"/>
  <c r="E57"/>
  <c r="E51"/>
  <c r="E50"/>
  <c r="E49"/>
  <c r="E43"/>
  <c r="E42"/>
  <c r="E37"/>
  <c r="E34"/>
  <c r="E33"/>
  <c r="E19"/>
  <c r="E18"/>
  <c r="E17"/>
  <c r="E12"/>
  <c r="E11"/>
  <c r="E10"/>
  <c r="E5"/>
  <c r="E4"/>
  <c r="E3"/>
  <c r="E35" l="1"/>
  <c r="E44"/>
  <c r="E74"/>
  <c r="H194"/>
  <c r="H208" s="1"/>
  <c r="G18"/>
  <c r="H60"/>
  <c r="F194" l="1"/>
  <c r="F208" s="1"/>
  <c r="H192"/>
  <c r="H207" s="1"/>
  <c r="F192"/>
  <c r="F207" s="1"/>
  <c r="H188"/>
  <c r="F188"/>
  <c r="F187"/>
  <c r="H186"/>
  <c r="F186"/>
  <c r="H185"/>
  <c r="F185"/>
  <c r="H180"/>
  <c r="F180"/>
  <c r="H179"/>
  <c r="F179"/>
  <c r="H178"/>
  <c r="F178"/>
  <c r="H173"/>
  <c r="F173"/>
  <c r="H172"/>
  <c r="F172"/>
  <c r="H171"/>
  <c r="F171"/>
  <c r="H170"/>
  <c r="F170"/>
  <c r="H165"/>
  <c r="F165"/>
  <c r="H164"/>
  <c r="F164"/>
  <c r="H163"/>
  <c r="F163"/>
  <c r="H162"/>
  <c r="F162"/>
  <c r="H161"/>
  <c r="F161"/>
  <c r="H156"/>
  <c r="F156"/>
  <c r="H155"/>
  <c r="F155"/>
  <c r="H154"/>
  <c r="F154"/>
  <c r="H153"/>
  <c r="F153"/>
  <c r="F148"/>
  <c r="F147"/>
  <c r="F146"/>
  <c r="F145"/>
  <c r="F140"/>
  <c r="H139"/>
  <c r="F139"/>
  <c r="H138"/>
  <c r="F138"/>
  <c r="H137"/>
  <c r="F137"/>
  <c r="H130"/>
  <c r="F130"/>
  <c r="H129"/>
  <c r="F129"/>
  <c r="H124"/>
  <c r="F124"/>
  <c r="H123"/>
  <c r="F123"/>
  <c r="H122"/>
  <c r="F122"/>
  <c r="H121"/>
  <c r="F121"/>
  <c r="H116"/>
  <c r="F116"/>
  <c r="H115"/>
  <c r="F115"/>
  <c r="H114"/>
  <c r="F114"/>
  <c r="H113"/>
  <c r="F113"/>
  <c r="H108"/>
  <c r="F108"/>
  <c r="H107"/>
  <c r="F107"/>
  <c r="H106"/>
  <c r="F106"/>
  <c r="F101"/>
  <c r="H100"/>
  <c r="F100"/>
  <c r="H99"/>
  <c r="F99"/>
  <c r="H98"/>
  <c r="F98"/>
  <c r="H92"/>
  <c r="F92"/>
  <c r="H91"/>
  <c r="F91"/>
  <c r="H90"/>
  <c r="F90"/>
  <c r="H89"/>
  <c r="F89"/>
  <c r="H88"/>
  <c r="F88"/>
  <c r="F83"/>
  <c r="H82"/>
  <c r="F82"/>
  <c r="H81"/>
  <c r="F81"/>
  <c r="H80"/>
  <c r="F80"/>
  <c r="H79"/>
  <c r="F79"/>
  <c r="F74"/>
  <c r="F73"/>
  <c r="F67"/>
  <c r="H66"/>
  <c r="F66"/>
  <c r="H65"/>
  <c r="F65"/>
  <c r="F60"/>
  <c r="H59"/>
  <c r="F59"/>
  <c r="H58"/>
  <c r="F58"/>
  <c r="H57"/>
  <c r="F57"/>
  <c r="H52"/>
  <c r="F52"/>
  <c r="H51"/>
  <c r="F51"/>
  <c r="H50"/>
  <c r="F50"/>
  <c r="H49"/>
  <c r="F49"/>
  <c r="H44"/>
  <c r="F44"/>
  <c r="H43"/>
  <c r="F43"/>
  <c r="H42"/>
  <c r="F42"/>
  <c r="F36"/>
  <c r="H35"/>
  <c r="F35"/>
  <c r="H34"/>
  <c r="F34"/>
  <c r="H33"/>
  <c r="F33"/>
  <c r="H26"/>
  <c r="F26"/>
  <c r="H25"/>
  <c r="F25"/>
  <c r="H24"/>
  <c r="F24"/>
  <c r="H19"/>
  <c r="H18"/>
  <c r="H17"/>
  <c r="F17"/>
  <c r="H12"/>
  <c r="F12"/>
  <c r="H11"/>
  <c r="H10"/>
  <c r="F10"/>
  <c r="F5"/>
  <c r="F4"/>
  <c r="H3"/>
  <c r="F3"/>
  <c r="H5" l="1"/>
  <c r="H6" s="1"/>
  <c r="H67"/>
  <c r="H68" s="1"/>
  <c r="H83"/>
  <c r="H206" s="1"/>
  <c r="H36"/>
  <c r="H38" s="1"/>
  <c r="H29"/>
  <c r="H45"/>
  <c r="H109"/>
  <c r="H93"/>
  <c r="H181"/>
  <c r="H117"/>
  <c r="H61"/>
  <c r="H148"/>
  <c r="H149" s="1"/>
  <c r="H53"/>
  <c r="F84"/>
  <c r="F102"/>
  <c r="F157"/>
  <c r="F166"/>
  <c r="H131"/>
  <c r="H133" s="1"/>
  <c r="H102"/>
  <c r="H141"/>
  <c r="H157"/>
  <c r="H202"/>
  <c r="H187"/>
  <c r="H189" s="1"/>
  <c r="F38"/>
  <c r="F53"/>
  <c r="F109"/>
  <c r="F206"/>
  <c r="F189"/>
  <c r="H20"/>
  <c r="H13"/>
  <c r="H125"/>
  <c r="H166"/>
  <c r="H174"/>
  <c r="F205"/>
  <c r="F29"/>
  <c r="F45"/>
  <c r="F75"/>
  <c r="F141"/>
  <c r="F149"/>
  <c r="F61"/>
  <c r="F68"/>
  <c r="F93"/>
  <c r="F117"/>
  <c r="F125"/>
  <c r="F174"/>
  <c r="F181"/>
  <c r="F6"/>
  <c r="F202"/>
  <c r="F11"/>
  <c r="F13" s="1"/>
  <c r="F212"/>
  <c r="F19"/>
  <c r="F18"/>
  <c r="H84" l="1"/>
  <c r="F203"/>
  <c r="H205"/>
  <c r="F20"/>
  <c r="F131"/>
  <c r="F8" i="9"/>
  <c r="F7"/>
  <c r="B5" i="12" l="1"/>
  <c r="F204" i="8"/>
  <c r="F209" s="1"/>
  <c r="F133"/>
  <c r="F196" s="1"/>
  <c r="F37" i="9"/>
  <c r="B15" i="12" l="1"/>
  <c r="H15" s="1"/>
  <c r="B17"/>
  <c r="F5"/>
  <c r="F29" i="9"/>
  <c r="E29"/>
  <c r="D29"/>
  <c r="C29"/>
  <c r="F58"/>
  <c r="D38"/>
  <c r="E38"/>
  <c r="F38"/>
  <c r="C38"/>
  <c r="C48"/>
  <c r="D48"/>
  <c r="E48"/>
  <c r="F48"/>
  <c r="C58"/>
  <c r="D58"/>
  <c r="E58"/>
  <c r="C13"/>
  <c r="D13"/>
  <c r="E13"/>
  <c r="F13"/>
  <c r="C9"/>
  <c r="D9"/>
  <c r="E9"/>
  <c r="F9"/>
  <c r="F18" i="12" l="1"/>
  <c r="G18" s="1"/>
  <c r="H19" s="1"/>
  <c r="F64" i="9"/>
  <c r="C64"/>
  <c r="E64"/>
  <c r="D64"/>
  <c r="C21"/>
  <c r="E21"/>
  <c r="D21"/>
  <c r="F21"/>
  <c r="F67" l="1"/>
  <c r="D67"/>
  <c r="E67"/>
  <c r="C67"/>
  <c r="G194" i="8"/>
  <c r="G208" s="1"/>
  <c r="J188" l="1"/>
  <c r="G188"/>
  <c r="D27" l="1"/>
  <c r="D28"/>
  <c r="C28"/>
  <c r="B28"/>
  <c r="C27"/>
  <c r="B27"/>
  <c r="B25"/>
  <c r="B24"/>
  <c r="J26"/>
  <c r="D26"/>
  <c r="J25"/>
  <c r="D25"/>
  <c r="C25"/>
  <c r="J24"/>
  <c r="G24"/>
  <c r="D24"/>
  <c r="C24"/>
  <c r="J29" l="1"/>
  <c r="B212"/>
  <c r="C212"/>
  <c r="D212"/>
  <c r="C26"/>
  <c r="C29" s="1"/>
  <c r="B26"/>
  <c r="B29" s="1"/>
  <c r="D29"/>
  <c r="E29"/>
  <c r="G26"/>
  <c r="G25"/>
  <c r="G29" l="1"/>
  <c r="G212"/>
  <c r="H212"/>
  <c r="F214"/>
  <c r="E212"/>
  <c r="C192"/>
  <c r="C207" s="1"/>
  <c r="B192"/>
  <c r="B207" s="1"/>
  <c r="D164"/>
  <c r="B164"/>
  <c r="G132"/>
  <c r="C73"/>
  <c r="B74"/>
  <c r="B73"/>
  <c r="C52"/>
  <c r="D52"/>
  <c r="B52"/>
  <c r="D130"/>
  <c r="C130"/>
  <c r="G130"/>
  <c r="G131"/>
  <c r="G101"/>
  <c r="D121"/>
  <c r="C116"/>
  <c r="C91"/>
  <c r="D91"/>
  <c r="B91"/>
  <c r="C82"/>
  <c r="D82"/>
  <c r="B82"/>
  <c r="B102"/>
  <c r="D192"/>
  <c r="D207" s="1"/>
  <c r="J194"/>
  <c r="J208" s="1"/>
  <c r="C194" l="1"/>
  <c r="D194"/>
  <c r="B194"/>
  <c r="D99"/>
  <c r="B173"/>
  <c r="C173"/>
  <c r="D173"/>
  <c r="G173"/>
  <c r="J173"/>
  <c r="G36"/>
  <c r="J36"/>
  <c r="J130"/>
  <c r="G34"/>
  <c r="J116"/>
  <c r="G116"/>
  <c r="J179"/>
  <c r="G179"/>
  <c r="B33"/>
  <c r="G73"/>
  <c r="D208" l="1"/>
  <c r="B208"/>
  <c r="E208"/>
  <c r="C208"/>
  <c r="D74"/>
  <c r="D109"/>
  <c r="C109"/>
  <c r="B109"/>
  <c r="C102"/>
  <c r="D102"/>
  <c r="B58"/>
  <c r="C72"/>
  <c r="B72"/>
  <c r="C67"/>
  <c r="B67"/>
  <c r="C66"/>
  <c r="B66"/>
  <c r="B59"/>
  <c r="B57"/>
  <c r="G74"/>
  <c r="C74"/>
  <c r="D73"/>
  <c r="D75" l="1"/>
  <c r="E75"/>
  <c r="B75"/>
  <c r="B61"/>
  <c r="B68"/>
  <c r="C68"/>
  <c r="C75"/>
  <c r="G75"/>
  <c r="G60"/>
  <c r="D60"/>
  <c r="G59" l="1"/>
  <c r="D58"/>
  <c r="G57"/>
  <c r="B51"/>
  <c r="C42" l="1"/>
  <c r="B42"/>
  <c r="G42"/>
  <c r="C19"/>
  <c r="B19"/>
  <c r="B18"/>
  <c r="B17"/>
  <c r="B12"/>
  <c r="D37"/>
  <c r="C37"/>
  <c r="B37"/>
  <c r="C36"/>
  <c r="D36"/>
  <c r="B36"/>
  <c r="B35"/>
  <c r="B34"/>
  <c r="B38" l="1"/>
  <c r="B20"/>
  <c r="D100" i="1" l="1"/>
  <c r="C100"/>
  <c r="E100"/>
  <c r="F100"/>
  <c r="G100"/>
  <c r="D91"/>
  <c r="E91"/>
  <c r="F91"/>
  <c r="G91"/>
  <c r="H91"/>
  <c r="I91"/>
  <c r="J91"/>
  <c r="C91"/>
  <c r="D77"/>
  <c r="E77"/>
  <c r="F77"/>
  <c r="G77"/>
  <c r="C77"/>
  <c r="D73"/>
  <c r="E73"/>
  <c r="F73"/>
  <c r="G73"/>
  <c r="C73"/>
  <c r="D69"/>
  <c r="E69"/>
  <c r="F69"/>
  <c r="G69"/>
  <c r="C69"/>
  <c r="D64"/>
  <c r="E64"/>
  <c r="F64"/>
  <c r="G64"/>
  <c r="C64"/>
  <c r="E53"/>
  <c r="G53"/>
  <c r="F53"/>
  <c r="C53"/>
  <c r="E45"/>
  <c r="F45"/>
  <c r="G45"/>
  <c r="H45"/>
  <c r="I45"/>
  <c r="C45"/>
  <c r="I16"/>
  <c r="H16"/>
  <c r="G16"/>
  <c r="F16"/>
  <c r="E16"/>
  <c r="C16"/>
  <c r="C102" l="1"/>
  <c r="F102"/>
  <c r="E102"/>
  <c r="G102"/>
  <c r="G113" i="8"/>
  <c r="C18" l="1"/>
  <c r="C186"/>
  <c r="D186"/>
  <c r="B186"/>
  <c r="C185"/>
  <c r="D185"/>
  <c r="B185"/>
  <c r="C180"/>
  <c r="D180"/>
  <c r="B180"/>
  <c r="G180"/>
  <c r="J180"/>
  <c r="C179"/>
  <c r="D179"/>
  <c r="B179"/>
  <c r="D178"/>
  <c r="C178"/>
  <c r="C171"/>
  <c r="D171"/>
  <c r="B171"/>
  <c r="B178"/>
  <c r="C172"/>
  <c r="D172"/>
  <c r="G172"/>
  <c r="J172"/>
  <c r="B172"/>
  <c r="D170"/>
  <c r="C170"/>
  <c r="B170"/>
  <c r="C164"/>
  <c r="C165"/>
  <c r="D165"/>
  <c r="B165"/>
  <c r="C163"/>
  <c r="D163"/>
  <c r="B163"/>
  <c r="C162"/>
  <c r="D162"/>
  <c r="B162"/>
  <c r="C161"/>
  <c r="D161"/>
  <c r="B161"/>
  <c r="D156"/>
  <c r="C156"/>
  <c r="B156"/>
  <c r="D155"/>
  <c r="C155"/>
  <c r="B155"/>
  <c r="C154"/>
  <c r="D154"/>
  <c r="B154"/>
  <c r="C153"/>
  <c r="D153"/>
  <c r="B153"/>
  <c r="C148"/>
  <c r="D148"/>
  <c r="B148"/>
  <c r="C147"/>
  <c r="D147"/>
  <c r="B147"/>
  <c r="D146"/>
  <c r="C146"/>
  <c r="B146"/>
  <c r="D145"/>
  <c r="C145"/>
  <c r="B145"/>
  <c r="C140"/>
  <c r="D140"/>
  <c r="B140"/>
  <c r="D139"/>
  <c r="B139"/>
  <c r="C139"/>
  <c r="C138"/>
  <c r="D138"/>
  <c r="B138"/>
  <c r="C137"/>
  <c r="D137"/>
  <c r="B137"/>
  <c r="C132"/>
  <c r="D132"/>
  <c r="B132"/>
  <c r="B130"/>
  <c r="C131"/>
  <c r="D131"/>
  <c r="B131"/>
  <c r="C129"/>
  <c r="D129"/>
  <c r="B129"/>
  <c r="C124"/>
  <c r="D124"/>
  <c r="B124"/>
  <c r="D123"/>
  <c r="C123"/>
  <c r="B123"/>
  <c r="D122"/>
  <c r="C122"/>
  <c r="B122"/>
  <c r="C121"/>
  <c r="B121"/>
  <c r="D116"/>
  <c r="B116"/>
  <c r="G115"/>
  <c r="J115"/>
  <c r="D115"/>
  <c r="C115"/>
  <c r="B115"/>
  <c r="C114"/>
  <c r="D114"/>
  <c r="B114"/>
  <c r="C113"/>
  <c r="D113"/>
  <c r="B113"/>
  <c r="C92"/>
  <c r="D92"/>
  <c r="B92"/>
  <c r="D88"/>
  <c r="C90"/>
  <c r="D90"/>
  <c r="G90"/>
  <c r="J90"/>
  <c r="B90"/>
  <c r="C89"/>
  <c r="D89"/>
  <c r="B89"/>
  <c r="C88"/>
  <c r="B88"/>
  <c r="C60"/>
  <c r="D59"/>
  <c r="C59"/>
  <c r="C58"/>
  <c r="C187" l="1"/>
  <c r="C189" s="1"/>
  <c r="B187"/>
  <c r="D187"/>
  <c r="D189" s="1"/>
  <c r="E207"/>
  <c r="E205"/>
  <c r="B205"/>
  <c r="D205"/>
  <c r="C205"/>
  <c r="E141"/>
  <c r="E157"/>
  <c r="D181"/>
  <c r="D117"/>
  <c r="E125"/>
  <c r="E149"/>
  <c r="E181"/>
  <c r="B189"/>
  <c r="E117"/>
  <c r="E133"/>
  <c r="D149"/>
  <c r="E166"/>
  <c r="C133"/>
  <c r="C117"/>
  <c r="B141"/>
  <c r="E109"/>
  <c r="D125"/>
  <c r="D133"/>
  <c r="D141"/>
  <c r="B117"/>
  <c r="C125"/>
  <c r="B133"/>
  <c r="C141"/>
  <c r="B149"/>
  <c r="B157"/>
  <c r="B166"/>
  <c r="C166"/>
  <c r="D166"/>
  <c r="E102"/>
  <c r="B125"/>
  <c r="C149"/>
  <c r="B174"/>
  <c r="B181"/>
  <c r="C181"/>
  <c r="D157"/>
  <c r="C157"/>
  <c r="C93"/>
  <c r="E93"/>
  <c r="D93"/>
  <c r="E174"/>
  <c r="D174"/>
  <c r="C174"/>
  <c r="C83"/>
  <c r="C206" s="1"/>
  <c r="D83"/>
  <c r="D206" s="1"/>
  <c r="E206"/>
  <c r="C81"/>
  <c r="D81"/>
  <c r="B81"/>
  <c r="C80"/>
  <c r="D80"/>
  <c r="B80"/>
  <c r="C79"/>
  <c r="D79"/>
  <c r="B79"/>
  <c r="D67"/>
  <c r="D66"/>
  <c r="D65"/>
  <c r="D51"/>
  <c r="C51"/>
  <c r="D50"/>
  <c r="B50"/>
  <c r="C50"/>
  <c r="C49"/>
  <c r="D49"/>
  <c r="B49"/>
  <c r="C43"/>
  <c r="D43"/>
  <c r="C44"/>
  <c r="D44"/>
  <c r="G44"/>
  <c r="D35"/>
  <c r="D34"/>
  <c r="D33"/>
  <c r="D10"/>
  <c r="C4"/>
  <c r="J4"/>
  <c r="G4"/>
  <c r="D4"/>
  <c r="B53" l="1"/>
  <c r="C53"/>
  <c r="E68"/>
  <c r="D53"/>
  <c r="E61"/>
  <c r="D57"/>
  <c r="D61" s="1"/>
  <c r="C57"/>
  <c r="C61" s="1"/>
  <c r="E53"/>
  <c r="D68"/>
  <c r="C84"/>
  <c r="E84"/>
  <c r="D84"/>
  <c r="B83"/>
  <c r="D18"/>
  <c r="B44"/>
  <c r="B43"/>
  <c r="C35"/>
  <c r="B4"/>
  <c r="D19"/>
  <c r="B10"/>
  <c r="B11"/>
  <c r="C33"/>
  <c r="C34"/>
  <c r="D42"/>
  <c r="D45" s="1"/>
  <c r="E38"/>
  <c r="D38"/>
  <c r="C45"/>
  <c r="E45"/>
  <c r="E20"/>
  <c r="J18"/>
  <c r="D17"/>
  <c r="D12"/>
  <c r="J11"/>
  <c r="G11"/>
  <c r="D11"/>
  <c r="E203"/>
  <c r="C11"/>
  <c r="J10"/>
  <c r="G10"/>
  <c r="C10"/>
  <c r="D5"/>
  <c r="C5"/>
  <c r="D3"/>
  <c r="C3"/>
  <c r="J3"/>
  <c r="G3"/>
  <c r="J192"/>
  <c r="J207" s="1"/>
  <c r="J187"/>
  <c r="J186"/>
  <c r="G186"/>
  <c r="J185"/>
  <c r="G185"/>
  <c r="J178"/>
  <c r="J181" s="1"/>
  <c r="G178"/>
  <c r="G181" s="1"/>
  <c r="J171"/>
  <c r="G171"/>
  <c r="J170"/>
  <c r="G170"/>
  <c r="J165"/>
  <c r="G165"/>
  <c r="J164"/>
  <c r="G164"/>
  <c r="J163"/>
  <c r="G163"/>
  <c r="J162"/>
  <c r="G162"/>
  <c r="J161"/>
  <c r="G161"/>
  <c r="J156"/>
  <c r="G156"/>
  <c r="J155"/>
  <c r="G155"/>
  <c r="J154"/>
  <c r="G154"/>
  <c r="J153"/>
  <c r="G153"/>
  <c r="J148"/>
  <c r="G148"/>
  <c r="J147"/>
  <c r="G147"/>
  <c r="J146"/>
  <c r="G146"/>
  <c r="G145"/>
  <c r="J140"/>
  <c r="G140"/>
  <c r="J139"/>
  <c r="G139"/>
  <c r="J138"/>
  <c r="G138"/>
  <c r="J137"/>
  <c r="G137"/>
  <c r="J131"/>
  <c r="J129"/>
  <c r="G129"/>
  <c r="G133" s="1"/>
  <c r="J124"/>
  <c r="G124"/>
  <c r="J123"/>
  <c r="G123"/>
  <c r="J122"/>
  <c r="G122"/>
  <c r="J121"/>
  <c r="G121"/>
  <c r="J114"/>
  <c r="G114"/>
  <c r="G117" s="1"/>
  <c r="J113"/>
  <c r="J108"/>
  <c r="G108"/>
  <c r="J107"/>
  <c r="G107"/>
  <c r="J106"/>
  <c r="G106"/>
  <c r="J101"/>
  <c r="J100"/>
  <c r="G100"/>
  <c r="J99"/>
  <c r="G99"/>
  <c r="J98"/>
  <c r="G98"/>
  <c r="J92"/>
  <c r="G92"/>
  <c r="J91"/>
  <c r="G91"/>
  <c r="J89"/>
  <c r="G89"/>
  <c r="J88"/>
  <c r="G88"/>
  <c r="J83"/>
  <c r="G83"/>
  <c r="J82"/>
  <c r="G82"/>
  <c r="J81"/>
  <c r="G81"/>
  <c r="J80"/>
  <c r="G80"/>
  <c r="J79"/>
  <c r="G79"/>
  <c r="H74"/>
  <c r="H204" s="1"/>
  <c r="H73"/>
  <c r="J67"/>
  <c r="G67"/>
  <c r="J66"/>
  <c r="G66"/>
  <c r="J65"/>
  <c r="G65"/>
  <c r="J60"/>
  <c r="J59"/>
  <c r="J58"/>
  <c r="G58"/>
  <c r="G61" s="1"/>
  <c r="J57"/>
  <c r="J52"/>
  <c r="G52"/>
  <c r="J51"/>
  <c r="G51"/>
  <c r="J50"/>
  <c r="G50"/>
  <c r="J49"/>
  <c r="G49"/>
  <c r="J44"/>
  <c r="J43"/>
  <c r="G43"/>
  <c r="G45" s="1"/>
  <c r="J42"/>
  <c r="J35"/>
  <c r="G35"/>
  <c r="J34"/>
  <c r="J33"/>
  <c r="G33"/>
  <c r="J19"/>
  <c r="J17"/>
  <c r="G17"/>
  <c r="G20" s="1"/>
  <c r="J12"/>
  <c r="G12"/>
  <c r="J5"/>
  <c r="G5"/>
  <c r="J157" l="1"/>
  <c r="J166"/>
  <c r="J189"/>
  <c r="J109"/>
  <c r="J141"/>
  <c r="J38"/>
  <c r="J45"/>
  <c r="J133"/>
  <c r="J61"/>
  <c r="J102"/>
  <c r="J117"/>
  <c r="J125"/>
  <c r="J149"/>
  <c r="J93"/>
  <c r="J205"/>
  <c r="J174"/>
  <c r="J53"/>
  <c r="J204"/>
  <c r="J6"/>
  <c r="J13"/>
  <c r="J84"/>
  <c r="J206"/>
  <c r="J203"/>
  <c r="J20"/>
  <c r="J68"/>
  <c r="J202"/>
  <c r="H75"/>
  <c r="H196" s="1"/>
  <c r="H203"/>
  <c r="H209" s="1"/>
  <c r="H214" s="1"/>
  <c r="G53"/>
  <c r="G38"/>
  <c r="G6"/>
  <c r="G13"/>
  <c r="G206"/>
  <c r="G187"/>
  <c r="G189" s="1"/>
  <c r="D203"/>
  <c r="D204"/>
  <c r="E204"/>
  <c r="E202"/>
  <c r="D202"/>
  <c r="G202"/>
  <c r="B203"/>
  <c r="C203"/>
  <c r="B84"/>
  <c r="B206"/>
  <c r="G192"/>
  <c r="G207" s="1"/>
  <c r="G102"/>
  <c r="G125"/>
  <c r="G149"/>
  <c r="G68"/>
  <c r="G109"/>
  <c r="G141"/>
  <c r="G157"/>
  <c r="G166"/>
  <c r="G84"/>
  <c r="G93"/>
  <c r="B93"/>
  <c r="G174"/>
  <c r="B13"/>
  <c r="C38"/>
  <c r="D20"/>
  <c r="B45"/>
  <c r="B3"/>
  <c r="B202" s="1"/>
  <c r="B5"/>
  <c r="B204" s="1"/>
  <c r="C12"/>
  <c r="C204" s="1"/>
  <c r="C17"/>
  <c r="C20" s="1"/>
  <c r="E6"/>
  <c r="D13"/>
  <c r="G203"/>
  <c r="E13"/>
  <c r="C6"/>
  <c r="D6"/>
  <c r="J196" l="1"/>
  <c r="J209"/>
  <c r="J214" s="1"/>
  <c r="E196"/>
  <c r="D196"/>
  <c r="B209"/>
  <c r="B214" s="1"/>
  <c r="G205"/>
  <c r="C202"/>
  <c r="C209" s="1"/>
  <c r="C214" s="1"/>
  <c r="G204"/>
  <c r="E209"/>
  <c r="E214" s="1"/>
  <c r="D209"/>
  <c r="D214" s="1"/>
  <c r="C13"/>
  <c r="C196" s="1"/>
  <c r="B6"/>
  <c r="B196" s="1"/>
  <c r="G196"/>
  <c r="G209" l="1"/>
  <c r="G214" s="1"/>
  <c r="J45" i="1" l="1"/>
  <c r="J100" l="1"/>
  <c r="I100"/>
  <c r="H100"/>
  <c r="J77"/>
  <c r="I77"/>
  <c r="H77"/>
  <c r="J73"/>
  <c r="I73"/>
  <c r="H73"/>
  <c r="J69"/>
  <c r="I69"/>
  <c r="H69"/>
  <c r="J64"/>
  <c r="I64"/>
  <c r="H64"/>
  <c r="J53"/>
  <c r="I53"/>
  <c r="H53"/>
  <c r="J16" l="1"/>
  <c r="J102" l="1"/>
  <c r="H102"/>
  <c r="I102"/>
  <c r="D53" l="1"/>
  <c r="D45"/>
  <c r="D16"/>
  <c r="D102" l="1"/>
  <c r="C67" i="6" l="1"/>
  <c r="C152" s="1"/>
  <c r="C486" i="7" s="1"/>
</calcChain>
</file>

<file path=xl/sharedStrings.xml><?xml version="1.0" encoding="utf-8"?>
<sst xmlns="http://schemas.openxmlformats.org/spreadsheetml/2006/main" count="7479" uniqueCount="2438">
  <si>
    <t>TAXES</t>
  </si>
  <si>
    <t>100-4.31.1190</t>
  </si>
  <si>
    <t>REAL PROP-OTHER-CUR YEAR</t>
  </si>
  <si>
    <t>100-4.31.1200</t>
  </si>
  <si>
    <t>REAL PROP-PRIOR YEAR</t>
  </si>
  <si>
    <t>100-4.31.1310</t>
  </si>
  <si>
    <t>PERS PROP-MOTOR VEH-CUR</t>
  </si>
  <si>
    <t>100-4.31.1600</t>
  </si>
  <si>
    <t>REAL ESTATE TRANSFER</t>
  </si>
  <si>
    <t>OTHER INTANGIBLE TAX</t>
  </si>
  <si>
    <t>100-4.31.1700</t>
  </si>
  <si>
    <t>FRANCHISE TAXES</t>
  </si>
  <si>
    <t>100-4.31.3100</t>
  </si>
  <si>
    <t>LOCAL OPTION SALES/USE TX</t>
  </si>
  <si>
    <t>100-4.31.4201</t>
  </si>
  <si>
    <t>ALCOHOL TAX</t>
  </si>
  <si>
    <t>100-4.31.4202</t>
  </si>
  <si>
    <t>3% CONSUMPTION TAX</t>
  </si>
  <si>
    <t>100-4.31.6100</t>
  </si>
  <si>
    <t>BUSINESS &amp; OCCUPATION</t>
  </si>
  <si>
    <t>100-4.31.6200</t>
  </si>
  <si>
    <t>INSURANCE PREMIUM TAX</t>
  </si>
  <si>
    <t>100-4.31.6300</t>
  </si>
  <si>
    <t>FINANCIAL INSTITUTIONS</t>
  </si>
  <si>
    <t>100-4.31.9110</t>
  </si>
  <si>
    <t>PEN &amp; INT-REAL</t>
  </si>
  <si>
    <t>100-4.32.1110</t>
  </si>
  <si>
    <t>ALCOHOLIC BEV-BEER</t>
  </si>
  <si>
    <t>100-4.32.1120</t>
  </si>
  <si>
    <t>ALCOHOLIC BEV-WINE</t>
  </si>
  <si>
    <t>100-4.32.1130</t>
  </si>
  <si>
    <t>ALCOHOLIC BEV-LIQUOR</t>
  </si>
  <si>
    <t>100-4.32.1135</t>
  </si>
  <si>
    <t>INVESTIGATIVE COST</t>
  </si>
  <si>
    <t>100-4.32.1220</t>
  </si>
  <si>
    <t>GEN BUS LIC-INSURANCE</t>
  </si>
  <si>
    <t>100-4.32.1900</t>
  </si>
  <si>
    <t>OTHER (REGULATORY FEES)</t>
  </si>
  <si>
    <t>100-4.32.2105</t>
  </si>
  <si>
    <t>BUILDING PERMITS-COMMERCI</t>
  </si>
  <si>
    <t>100-4.32.2106</t>
  </si>
  <si>
    <t>BUILDING PERMITS-RESIDENT</t>
  </si>
  <si>
    <t>100-4.32.2130</t>
  </si>
  <si>
    <t>PLUMBING INSPECTION</t>
  </si>
  <si>
    <t>100-4.32.2140</t>
  </si>
  <si>
    <t>ELECTRICAL INSPECTION</t>
  </si>
  <si>
    <t>100-4.32.2142</t>
  </si>
  <si>
    <t>COMMERCIAL REVIEW FEES</t>
  </si>
  <si>
    <t>100-4.32.2143</t>
  </si>
  <si>
    <t>SUBDIVISION REVIEW FEES</t>
  </si>
  <si>
    <t>100-4.32.2146</t>
  </si>
  <si>
    <t>VARIANCE FEE</t>
  </si>
  <si>
    <t>100-4.32.2148</t>
  </si>
  <si>
    <t>DEMOLITION FEES</t>
  </si>
  <si>
    <t>100-4.32.2149</t>
  </si>
  <si>
    <t>EPD-LAND DISTURBANCE FEES</t>
  </si>
  <si>
    <t>100-4.32.2160</t>
  </si>
  <si>
    <t>HVAC PERMITS</t>
  </si>
  <si>
    <t>100-4.32.2181</t>
  </si>
  <si>
    <t>OCCUPATION LIC INSPECT</t>
  </si>
  <si>
    <t>100-4.32.2182</t>
  </si>
  <si>
    <t>REINSPECTION FEES</t>
  </si>
  <si>
    <t>100-4.32.2184</t>
  </si>
  <si>
    <t>FINAL PLATS</t>
  </si>
  <si>
    <t>100-4.32.2190</t>
  </si>
  <si>
    <t>COMMUNITY DEV COPY FEES</t>
  </si>
  <si>
    <t>100-4.32.2199</t>
  </si>
  <si>
    <t>COMMUNITY DEV MISC FEES</t>
  </si>
  <si>
    <t>100-4.32.2210</t>
  </si>
  <si>
    <t>ZONING &amp; LAND USE</t>
  </si>
  <si>
    <t>100-4.32.2230</t>
  </si>
  <si>
    <t>SIGN</t>
  </si>
  <si>
    <t>100-4.32.2940</t>
  </si>
  <si>
    <t>YARD SALE PERMITS</t>
  </si>
  <si>
    <t>100-4.32.2991</t>
  </si>
  <si>
    <t>100-4.32.3201</t>
  </si>
  <si>
    <t>FILM</t>
  </si>
  <si>
    <t>100-4.33.1110</t>
  </si>
  <si>
    <t>FED GRANT-OP/CAT-DIRECT</t>
  </si>
  <si>
    <t>100-4.33.4105</t>
  </si>
  <si>
    <t>LCI GRANT</t>
  </si>
  <si>
    <t>100-4.33.4110</t>
  </si>
  <si>
    <t>POLICE GRANT</t>
  </si>
  <si>
    <t>100-4.33.4322</t>
  </si>
  <si>
    <t>DOJ GRANT</t>
  </si>
  <si>
    <t>100-4.33.8000</t>
  </si>
  <si>
    <t>100-4.34.1334</t>
  </si>
  <si>
    <t>ANNEXATIONS</t>
  </si>
  <si>
    <t>100-4.34.1700</t>
  </si>
  <si>
    <t>ADMIN FEE INCOME</t>
  </si>
  <si>
    <t>100-4.34.1900</t>
  </si>
  <si>
    <t>OTHER</t>
  </si>
  <si>
    <t>100-4.34.1910</t>
  </si>
  <si>
    <t>OTHER-ELECTION QUAL FEE</t>
  </si>
  <si>
    <t>100-4.34.9100</t>
  </si>
  <si>
    <t>CEMETERY FEES</t>
  </si>
  <si>
    <t>100-4.34.9400</t>
  </si>
  <si>
    <t>SQUARE RENTAL FEES</t>
  </si>
  <si>
    <t>100-4.35.1170</t>
  </si>
  <si>
    <t>COURT-MUNICIPAL</t>
  </si>
  <si>
    <t>100-4.35.1180</t>
  </si>
  <si>
    <t>PROBATION RESTITUTION REF</t>
  </si>
  <si>
    <t>100-4.36.1000</t>
  </si>
  <si>
    <t>INTEREST REVENUES</t>
  </si>
  <si>
    <t>100-4.37.1000</t>
  </si>
  <si>
    <t>R. CLEMENTE/PROMOTION REV</t>
  </si>
  <si>
    <t>100-4.38.1000</t>
  </si>
  <si>
    <t>RENTS &amp; ROYALTIES</t>
  </si>
  <si>
    <t>100-4.38.3000</t>
  </si>
  <si>
    <t>100-4.38.9001</t>
  </si>
  <si>
    <t>100-4.38.9010</t>
  </si>
  <si>
    <t>RETURNED CHECK FEES ADM</t>
  </si>
  <si>
    <t>100-4.38.9011</t>
  </si>
  <si>
    <t>CD RETURNED CHECK FEE</t>
  </si>
  <si>
    <t>100-4.38.9090</t>
  </si>
  <si>
    <t>MISCELLANEOUS</t>
  </si>
  <si>
    <t>100-4.38.9091</t>
  </si>
  <si>
    <t>P/R TAX REFUND</t>
  </si>
  <si>
    <t>100-4.38.9100</t>
  </si>
  <si>
    <t>PARKING METER COLLECTIONS</t>
  </si>
  <si>
    <t>100-4.38.9920</t>
  </si>
  <si>
    <t>DONATIONS &amp; CONTRIBUTIONS</t>
  </si>
  <si>
    <t>100-4.38.9931</t>
  </si>
  <si>
    <t>ROBERTO CLEMENTE-EXPENSES</t>
  </si>
  <si>
    <t>100-4.38.9935</t>
  </si>
  <si>
    <t>PROMOTIONAL REV/MISC INC</t>
  </si>
  <si>
    <t>100-4.39.1120</t>
  </si>
  <si>
    <t>TRANSFER-SANITATION FUND</t>
  </si>
  <si>
    <t>100-4.39.1125</t>
  </si>
  <si>
    <t>OPERATING TRANSFER WS</t>
  </si>
  <si>
    <t>100-4.39.1500</t>
  </si>
  <si>
    <t>TRANSFER FROM HOTEL/MOTEL</t>
  </si>
  <si>
    <t>100-4.39.2100</t>
  </si>
  <si>
    <t>SALE OF GEN FIXED ASSETS</t>
  </si>
  <si>
    <t>100-4.39.2200</t>
  </si>
  <si>
    <t>100-4.39.3500</t>
  </si>
  <si>
    <t>CAPITAL LEASES</t>
  </si>
  <si>
    <t>TOTAL REVENUE</t>
  </si>
  <si>
    <t>SUPPLIES</t>
  </si>
  <si>
    <t>CITY CLERK</t>
  </si>
  <si>
    <t>FINANCE</t>
  </si>
  <si>
    <t>LEGAL</t>
  </si>
  <si>
    <t>TOTAL LEGAL</t>
  </si>
  <si>
    <t>IT</t>
  </si>
  <si>
    <t>TOTAL IT</t>
  </si>
  <si>
    <t>FIRE FIGHTING</t>
  </si>
  <si>
    <t>CEMETERY</t>
  </si>
  <si>
    <t>PARK AREAS</t>
  </si>
  <si>
    <t>BANK CHARGES</t>
  </si>
  <si>
    <t>EQUIPMENT</t>
  </si>
  <si>
    <t>ADOPTED
BUDGET</t>
  </si>
  <si>
    <t>LICENSE &amp; PERMITS</t>
  </si>
  <si>
    <t>TOTAL TAXES</t>
  </si>
  <si>
    <t>TOTAL GENERAL GOVERNMENT</t>
  </si>
  <si>
    <t>FINES &amp; FORFEITURES</t>
  </si>
  <si>
    <t>TOTAL INTEREST REVENUES</t>
  </si>
  <si>
    <t>TOTAL RENTS &amp; ROYALTIES</t>
  </si>
  <si>
    <t>INTERFUND TRANSFERS</t>
  </si>
  <si>
    <t>TOTAL INTERFUND TRANSFERS</t>
  </si>
  <si>
    <t>GOVERNING BODY</t>
  </si>
  <si>
    <t>LOCAL GOV UNIT PAY IN LIEU TAXES</t>
  </si>
  <si>
    <t>TOTAL SUPPLIES</t>
  </si>
  <si>
    <t>TOTAL GOVERNING BODY</t>
  </si>
  <si>
    <t>CITY ADMINISTRATOR</t>
  </si>
  <si>
    <t>TOTAL PURCHASED/CONTRACT SVCS</t>
  </si>
  <si>
    <t>MACHINERY &amp; EQUIPMENT</t>
  </si>
  <si>
    <t>TOTAL MACHINERY &amp; EQUIPMENT</t>
  </si>
  <si>
    <t>TOTAL CITY ADMINISTRATOR</t>
  </si>
  <si>
    <t>TOTAL PURCHASED/CONTRACT SERV</t>
  </si>
  <si>
    <t>TOTAL CITY CLERK</t>
  </si>
  <si>
    <t>PURCHASED/CONTRACT SERV</t>
  </si>
  <si>
    <t>PURCHASED/CONTRACT SVCS</t>
  </si>
  <si>
    <t>PAYMENTS TO OTHERS</t>
  </si>
  <si>
    <t>TOTAL PAYMENTS TO OTHERS</t>
  </si>
  <si>
    <t>TOTAL FINANCE</t>
  </si>
  <si>
    <t>CODE ENFORCEMENT</t>
  </si>
  <si>
    <t>TOTAL CODE ENFORCEMENT</t>
  </si>
  <si>
    <t>HUMAN RESOURCES</t>
  </si>
  <si>
    <t>TOTAL HUMAN RESOURCES</t>
  </si>
  <si>
    <t>BUILDING MAINTENANCE</t>
  </si>
  <si>
    <t>TOTAL BUILDING MAINTENANCE</t>
  </si>
  <si>
    <t>MUNICIPAL COURT</t>
  </si>
  <si>
    <t>TOTAL MUNICIPAL COURT</t>
  </si>
  <si>
    <t>PROBATION SERVICES</t>
  </si>
  <si>
    <t>TOTAL PROBATION SERVICES</t>
  </si>
  <si>
    <t>TOTAL TRAFFIC ADMINISTRATION</t>
  </si>
  <si>
    <t>CRIMINAL INVESTIGATIONS</t>
  </si>
  <si>
    <t>TOTAL CRIMINAL INVESTIGATIONS</t>
  </si>
  <si>
    <t>TRAFFIC CONTROL</t>
  </si>
  <si>
    <t>TOTAL TRAFFIC CONTROL</t>
  </si>
  <si>
    <t>TOTAL FIRE FIGHTING</t>
  </si>
  <si>
    <t>HIGHWAYS &amp; STREETS</t>
  </si>
  <si>
    <t>TOTAL HIGHWAYS &amp; STREETS</t>
  </si>
  <si>
    <t>TOTAL CEMETERY</t>
  </si>
  <si>
    <t>TOTAL PARK AREAS</t>
  </si>
  <si>
    <t>PLANNING &amp; ZONING</t>
  </si>
  <si>
    <t>TOTAL PLANNING &amp; ZONING</t>
  </si>
  <si>
    <t>MAIN STREET PROGRAM</t>
  </si>
  <si>
    <t>TOTAL MAIN STREET PROGRAM</t>
  </si>
  <si>
    <t>CITY SPONSORED PROMOTIONS</t>
  </si>
  <si>
    <t>TOTAL CITY SPONSORED PROMOTIONS</t>
  </si>
  <si>
    <t>BUSINESS DEVELOPMENT</t>
  </si>
  <si>
    <t>TOTAL BUSINESS DEVELOPMENT</t>
  </si>
  <si>
    <t>TOTAL DEBT SERVICE</t>
  </si>
  <si>
    <t>TOTAL EXPENDITURES</t>
  </si>
  <si>
    <t>TOTAL FINES &amp; FORFEITURES</t>
  </si>
  <si>
    <t>TOTAL REVENUES</t>
  </si>
  <si>
    <t>CONTRACTED SERVICES</t>
  </si>
  <si>
    <t>REVENUE OVER/(UNDER) EXPENDITURES</t>
  </si>
  <si>
    <t>CAPITAL OUTLAY</t>
  </si>
  <si>
    <t>2014-2015</t>
  </si>
  <si>
    <t>FILM/MOTION PICTURE PERMITS</t>
  </si>
  <si>
    <t>DEPT
REQ</t>
  </si>
  <si>
    <t>ADMIN 
RECOMM</t>
  </si>
  <si>
    <t>BUSINESS COMMUNITY PROG</t>
  </si>
  <si>
    <t>REIMB FOR DAMAGED PROPERTY</t>
  </si>
  <si>
    <t>MISCELLANEOUS REVENUES</t>
  </si>
  <si>
    <t>TOTAL MISCELLANEOUS REVENUES</t>
  </si>
  <si>
    <t>GENERAL GOVERNMENT</t>
  </si>
  <si>
    <t>INTER-GOVERNMENTAL</t>
  </si>
  <si>
    <t>TOTAL INTER-GOVERNMENTAL</t>
  </si>
  <si>
    <t>TOTAL LICENCES &amp; PERMITS</t>
  </si>
  <si>
    <t>100-5.1110.51.1100</t>
  </si>
  <si>
    <t>100-5.1110.51.1150</t>
  </si>
  <si>
    <t>100-5.1110.51.2100</t>
  </si>
  <si>
    <t>100-5.1110.51.2200</t>
  </si>
  <si>
    <t>100-5.1110.51.2300</t>
  </si>
  <si>
    <t>100-5.1110.51.2400</t>
  </si>
  <si>
    <t>100-5.1110.51.2700</t>
  </si>
  <si>
    <t>100-5.1110.52.1000</t>
  </si>
  <si>
    <t>100-5.1110.52.3210</t>
  </si>
  <si>
    <t>100-5.1110.52.3500</t>
  </si>
  <si>
    <t>100-5.1110.52.3601</t>
  </si>
  <si>
    <t>100-5.1110.52.3700</t>
  </si>
  <si>
    <t>100-5.1110.52.3970</t>
  </si>
  <si>
    <t>100-5.1110.52.4970</t>
  </si>
  <si>
    <t>100-5.1110.53.1105</t>
  </si>
  <si>
    <t>100-5.1110.53.1300</t>
  </si>
  <si>
    <t>100-5.1110.53.1795</t>
  </si>
  <si>
    <t>REGULAR EMPLOYEES</t>
  </si>
  <si>
    <t>MAYOR AND COUNCIL</t>
  </si>
  <si>
    <t>GROUP INSURANCE</t>
  </si>
  <si>
    <t>LIFE INSURANCE</t>
  </si>
  <si>
    <t>SOCIAL SEC (FICA) CONTRIB</t>
  </si>
  <si>
    <t>MEDICARE PAYABLE</t>
  </si>
  <si>
    <t>WORKER'S COMPENSATION</t>
  </si>
  <si>
    <t xml:space="preserve">RETIREMENT </t>
  </si>
  <si>
    <t>100-5.1110.51.2110</t>
  </si>
  <si>
    <t>100-5.1300.51.1100</t>
  </si>
  <si>
    <t>100-5.1300.51.2100</t>
  </si>
  <si>
    <t>100-5.1300.51.2110</t>
  </si>
  <si>
    <t>100-5.1300.51.2200</t>
  </si>
  <si>
    <t>100-5.1300.51.2300</t>
  </si>
  <si>
    <t>100-5.1300.51.2400</t>
  </si>
  <si>
    <t>100-5.1300.51.2700</t>
  </si>
  <si>
    <t>100-5.1300.52.1200</t>
  </si>
  <si>
    <t>100-5.1300.52.2210</t>
  </si>
  <si>
    <t>100-5.1300.52.2250</t>
  </si>
  <si>
    <t>100-5.1300.52.3210</t>
  </si>
  <si>
    <t>100-5.1300.52.3300</t>
  </si>
  <si>
    <t>100-5.1300.52.3310</t>
  </si>
  <si>
    <t>100-5.1300.52.3400</t>
  </si>
  <si>
    <t>100-5.1300.52.3500</t>
  </si>
  <si>
    <t>100-5.1300.52.3600</t>
  </si>
  <si>
    <t>100-5.1300.52.3700</t>
  </si>
  <si>
    <t>100-5.1300.52.3970</t>
  </si>
  <si>
    <t>100-5.1300.52.9998</t>
  </si>
  <si>
    <t>100-5.1300.53.1105</t>
  </si>
  <si>
    <t>100-5.1300.53.1160</t>
  </si>
  <si>
    <t>100-5.1300.53.1270</t>
  </si>
  <si>
    <t>100-5.1300.53.1301</t>
  </si>
  <si>
    <t>100-5.1300.53.1400</t>
  </si>
  <si>
    <t>100-5.1300.53.1600</t>
  </si>
  <si>
    <t>100-5.1300.53.1795</t>
  </si>
  <si>
    <t>100-5.1330.51.1100</t>
  </si>
  <si>
    <t>100-5.1330.51.1160</t>
  </si>
  <si>
    <t>100-5.1330.51.2100</t>
  </si>
  <si>
    <t>100-5.1330.51.2110</t>
  </si>
  <si>
    <t>100-5.1330.51.2200</t>
  </si>
  <si>
    <t>100-5.1330.51.2300</t>
  </si>
  <si>
    <t>100-5.1330.51.2400</t>
  </si>
  <si>
    <t>100-5.1330.51.2700</t>
  </si>
  <si>
    <t>100-5.1330.52.2250</t>
  </si>
  <si>
    <t>100-5.1330.52.3210</t>
  </si>
  <si>
    <t>100-5.1330.52.3300</t>
  </si>
  <si>
    <t>100-5.1330.52.3310</t>
  </si>
  <si>
    <t>100-5.1330.52.3320</t>
  </si>
  <si>
    <t>100-5.1330.52.3400</t>
  </si>
  <si>
    <t>100-5.1330.52.3420</t>
  </si>
  <si>
    <t>100-5.1330.52.3500</t>
  </si>
  <si>
    <t>100-5.1330.52.3600</t>
  </si>
  <si>
    <t>100-5.1330.52.3700</t>
  </si>
  <si>
    <t>100-5.1330.52.3970</t>
  </si>
  <si>
    <t>100-5.1330.53.1105</t>
  </si>
  <si>
    <t>100-5.1330.53.1160</t>
  </si>
  <si>
    <t>100-5.1330.53.1270</t>
  </si>
  <si>
    <t>100-5.1330.53.1400</t>
  </si>
  <si>
    <t>100-5.1330.53.1600</t>
  </si>
  <si>
    <t>100-5.1330.53.1729</t>
  </si>
  <si>
    <t>100-5.1330.53.1790</t>
  </si>
  <si>
    <t>100-5.1330.53.1795</t>
  </si>
  <si>
    <t>100-5.1535.51.1100</t>
  </si>
  <si>
    <t>100-5.1535.51.1160</t>
  </si>
  <si>
    <t>100-5.1535.51.2100</t>
  </si>
  <si>
    <t>100-5.1535.51.2110</t>
  </si>
  <si>
    <t>100-5.1535.51.2200</t>
  </si>
  <si>
    <t>100-5.1535.51.2300</t>
  </si>
  <si>
    <t>100-5.1535.51.2400</t>
  </si>
  <si>
    <t>100-5.1535.51.2700</t>
  </si>
  <si>
    <t>100-5.1535.52.1301</t>
  </si>
  <si>
    <t>100-5.1535.52.1302</t>
  </si>
  <si>
    <t>100-5.1535.52.1303</t>
  </si>
  <si>
    <t>100-5.1535.52.2220</t>
  </si>
  <si>
    <t>100-5.1535.52.2250</t>
  </si>
  <si>
    <t>100-5.1535.52.3210</t>
  </si>
  <si>
    <t>100-5.1535.52.3220</t>
  </si>
  <si>
    <t>100-5.1535.52.3500</t>
  </si>
  <si>
    <t>100-5.1535.52.3600</t>
  </si>
  <si>
    <t>100-5.1535.52.3700</t>
  </si>
  <si>
    <t>100-5.1535.52.3851</t>
  </si>
  <si>
    <t>100-5.1535.52.3852</t>
  </si>
  <si>
    <t>100-5.1535.52.3853</t>
  </si>
  <si>
    <t>100-5.1535.52.3854</t>
  </si>
  <si>
    <t>100-5.1535.52.3855</t>
  </si>
  <si>
    <t>100-5.1535.52.3856</t>
  </si>
  <si>
    <t>100-5.1535.53.1105</t>
  </si>
  <si>
    <t>100-5.1535.53.1160</t>
  </si>
  <si>
    <t>100-5.1535.53.1400</t>
  </si>
  <si>
    <t>100-5.1535.53.1600</t>
  </si>
  <si>
    <t>100-5.1532.51.1100</t>
  </si>
  <si>
    <t>100-5.1532.51.1300</t>
  </si>
  <si>
    <t>100-5.1532.51.2100</t>
  </si>
  <si>
    <t>100-5.1532.51.2110</t>
  </si>
  <si>
    <t>100-5.1532.51.2200</t>
  </si>
  <si>
    <t>100-5.1532.51.2300</t>
  </si>
  <si>
    <t>100-5.1532.51.2400</t>
  </si>
  <si>
    <t>100-5.1532.51.2700</t>
  </si>
  <si>
    <t>100-5.1532.52.1205</t>
  </si>
  <si>
    <t>100-5.1532.52.2210</t>
  </si>
  <si>
    <t>100-5.1532.52.3210</t>
  </si>
  <si>
    <t>100-5.1532.52.3500</t>
  </si>
  <si>
    <t>100-5.1532.52.3600</t>
  </si>
  <si>
    <t>100-5.1532.52.3700</t>
  </si>
  <si>
    <t>100-5.1532.52.3710</t>
  </si>
  <si>
    <t>100-5.1532.52.3855</t>
  </si>
  <si>
    <t>100-5.1532.52.3970</t>
  </si>
  <si>
    <t>100-5.1532.53.1105</t>
  </si>
  <si>
    <t>100-5.1532.53.1160</t>
  </si>
  <si>
    <t>100-5.1532.53.1270</t>
  </si>
  <si>
    <t>100-5.1532.53.1785</t>
  </si>
  <si>
    <t>100-5.1532.53.1795</t>
  </si>
  <si>
    <t>100-5.1530.51.1100</t>
  </si>
  <si>
    <t>100-5.1530.51.2100</t>
  </si>
  <si>
    <t>100-5.1530.51.2110</t>
  </si>
  <si>
    <t>100-5.1530.51.2200</t>
  </si>
  <si>
    <t>100-5.1530.51.2300</t>
  </si>
  <si>
    <t>100-5.1530.51.2400</t>
  </si>
  <si>
    <t>100-5.1530.51.2700</t>
  </si>
  <si>
    <t>100-5.1530.52.1230</t>
  </si>
  <si>
    <t>100-5.1530.52.3210</t>
  </si>
  <si>
    <t>100-5.1530.52.3500</t>
  </si>
  <si>
    <t>100-5.1530.52.3600</t>
  </si>
  <si>
    <t>100-5.1530.52.3700</t>
  </si>
  <si>
    <t>100-5.1530.53.1105</t>
  </si>
  <si>
    <t>100-5.1530.53.1400</t>
  </si>
  <si>
    <t>100-5.1535.54.2400</t>
  </si>
  <si>
    <t>100-5.1535.54.2401</t>
  </si>
  <si>
    <t>100-5.7400.51.1100</t>
  </si>
  <si>
    <t>100-5.7400.51.1300</t>
  </si>
  <si>
    <t>100-5.7400.51.2100</t>
  </si>
  <si>
    <t>100-5.7400.51.2110</t>
  </si>
  <si>
    <t>100-5.7400.51.2200</t>
  </si>
  <si>
    <t>100-5.7400.51.2300</t>
  </si>
  <si>
    <t>100-5.7400.51.2400</t>
  </si>
  <si>
    <t>100-5.7400.51.2700</t>
  </si>
  <si>
    <t>100-5.7400.52.1110</t>
  </si>
  <si>
    <t>100-5.7400.52.1200</t>
  </si>
  <si>
    <t>100-5.7400.52.1205</t>
  </si>
  <si>
    <t>100-5.7400.52.1250</t>
  </si>
  <si>
    <t>100-5.7400.52.2210</t>
  </si>
  <si>
    <t>100-5.7400.52.3210</t>
  </si>
  <si>
    <t>100-5.7400.52.3220</t>
  </si>
  <si>
    <t>100-5.7400.52.3310</t>
  </si>
  <si>
    <t>100-5.7400.52.3400</t>
  </si>
  <si>
    <t>100-5.7400.52.3500</t>
  </si>
  <si>
    <t>100-5.7400.52.3600</t>
  </si>
  <si>
    <t>100-5.7400.52.3700</t>
  </si>
  <si>
    <t>100-5.7400.52.3850</t>
  </si>
  <si>
    <t>100-5.7400.52.3855</t>
  </si>
  <si>
    <t>100-5.7400.52.3970</t>
  </si>
  <si>
    <t>100-5.7400.53.1105</t>
  </si>
  <si>
    <t>100-5.7400.53.1160</t>
  </si>
  <si>
    <t>100-5.7400.53.1270</t>
  </si>
  <si>
    <t>100-5.7400.53.1400</t>
  </si>
  <si>
    <t>100-5.7400.53.1600</t>
  </si>
  <si>
    <t>100-5.7400.53.1785</t>
  </si>
  <si>
    <t>100-5.7400.54.2300</t>
  </si>
  <si>
    <t>100-5.7450.51.1100</t>
  </si>
  <si>
    <t>100-5.7450.51.1300</t>
  </si>
  <si>
    <t>100-5.7450.51.2100</t>
  </si>
  <si>
    <t>100-5.7450.51.2110</t>
  </si>
  <si>
    <t>100-5.7450.51.2200</t>
  </si>
  <si>
    <t>100-5.7450.51.2300</t>
  </si>
  <si>
    <t>100-5.7450.51.2400</t>
  </si>
  <si>
    <t>100-5.7450.51.2700</t>
  </si>
  <si>
    <t>100-5.7450.52.1205</t>
  </si>
  <si>
    <t>100-5.7450.52.1230</t>
  </si>
  <si>
    <t>100-5.7450.52.1300</t>
  </si>
  <si>
    <t>100-5.7450.52.2210</t>
  </si>
  <si>
    <t>100-5.7450.52.3210</t>
  </si>
  <si>
    <t>100-5.7450.52.3220</t>
  </si>
  <si>
    <t>100-5.7450.52.3310</t>
  </si>
  <si>
    <t>100-5.7450.52.3400</t>
  </si>
  <si>
    <t>100-5.7450.52.3500</t>
  </si>
  <si>
    <t>100-5.7450.52.3600</t>
  </si>
  <si>
    <t>100-5.7450.52.3700</t>
  </si>
  <si>
    <t>100-5.7450.52.3850</t>
  </si>
  <si>
    <t>100-5.7450.52.3855</t>
  </si>
  <si>
    <t>100-5.7450.52.3970</t>
  </si>
  <si>
    <t>100-5.7450.53.1105</t>
  </si>
  <si>
    <t>100-5.7450.53.1160</t>
  </si>
  <si>
    <t>100-5.7450.53.1270</t>
  </si>
  <si>
    <t>100-5.7450.53.1400</t>
  </si>
  <si>
    <t>100-5.7450.53.1600</t>
  </si>
  <si>
    <t>100-5.7450.53.1785</t>
  </si>
  <si>
    <t>100-5.7450.53.1795</t>
  </si>
  <si>
    <t>100-5.7450.54.2300</t>
  </si>
  <si>
    <t>100-5.7450.54.2400</t>
  </si>
  <si>
    <t>100-5.7450.57.3010</t>
  </si>
  <si>
    <t xml:space="preserve"> CELL PHONES</t>
  </si>
  <si>
    <t xml:space="preserve"> PRINTING &amp; BINDING</t>
  </si>
  <si>
    <t xml:space="preserve"> TRAINING</t>
  </si>
  <si>
    <t>POSTAGE</t>
  </si>
  <si>
    <t>OTHER EVENTS</t>
  </si>
  <si>
    <t>OFFICE SUPPLIES</t>
  </si>
  <si>
    <t>MEALS</t>
  </si>
  <si>
    <t>OVERTIME</t>
  </si>
  <si>
    <t>REGULAR SALARIES</t>
  </si>
  <si>
    <t>PART TIME EMPLOYEES</t>
  </si>
  <si>
    <t>OPERATING SUPPLIES</t>
  </si>
  <si>
    <t>PART-TIME</t>
  </si>
  <si>
    <t>PART TIME</t>
  </si>
  <si>
    <t>LIFE INS</t>
  </si>
  <si>
    <t>Life Insurance</t>
  </si>
  <si>
    <t>MEDICARE</t>
  </si>
  <si>
    <t>FURNITURE &amp; FIXTURES</t>
  </si>
  <si>
    <t>RETIREMENT</t>
  </si>
  <si>
    <t>RETIREMENT CONTRIBUTIONS</t>
  </si>
  <si>
    <t>COMPUTERS</t>
  </si>
  <si>
    <t>RETIREMENT CONTRIBUTION</t>
  </si>
  <si>
    <t>WORKERS COMP</t>
  </si>
  <si>
    <t>WORKERS COMPENSATION</t>
  </si>
  <si>
    <t>GASOLINE</t>
  </si>
  <si>
    <t>ENERGY-GASOLINE/DIESEL</t>
  </si>
  <si>
    <t xml:space="preserve">COMMUNITY MEETINGS/SESSIONS  </t>
  </si>
  <si>
    <t>TECHNICAL-SOFTWARE MAINT</t>
  </si>
  <si>
    <t>BOOKS &amp; PERIODICALS</t>
  </si>
  <si>
    <t>BOOKS AND PERIODICALS</t>
  </si>
  <si>
    <t>SMALL EQUIPMENT</t>
  </si>
  <si>
    <t>SMALL EQPT</t>
  </si>
  <si>
    <t>PUBLIC NOTICES</t>
  </si>
  <si>
    <t>AUTO REPAIRS &amp; MAINT</t>
  </si>
  <si>
    <t>AUTO/TRUCK-REPAIRS &amp; MAI</t>
  </si>
  <si>
    <t>OTHER EQPT REPAIR</t>
  </si>
  <si>
    <t>OTHER EQUIPMENT REPAIRS AND M</t>
  </si>
  <si>
    <t>OTHER EQUIP REPAIR/MAINT</t>
  </si>
  <si>
    <t>ADVERTISING</t>
  </si>
  <si>
    <t>CODE UPDATE</t>
  </si>
  <si>
    <t>CONTRACTS AND FEES</t>
  </si>
  <si>
    <t>CONTRACTS &amp; FEES</t>
  </si>
  <si>
    <t>PROMOTIONS</t>
  </si>
  <si>
    <t>ELECTION EXPENSE</t>
  </si>
  <si>
    <t>AUDITS</t>
  </si>
  <si>
    <t>PRE EMPLOY DRUG SCREEN F</t>
  </si>
  <si>
    <t>PRE EMPLOY DRUG SCREEN C</t>
  </si>
  <si>
    <t>TECHNICAL- HARDWARE MAIN</t>
  </si>
  <si>
    <t>PURCHASE OF SOFTWARE</t>
  </si>
  <si>
    <t>COMPUTER REPAIRS</t>
  </si>
  <si>
    <t>TELEPHONE</t>
  </si>
  <si>
    <t>NETWORK/TELEPHONE</t>
  </si>
  <si>
    <t>DUES AND FEES</t>
  </si>
  <si>
    <t>DUES &amp; FEES</t>
  </si>
  <si>
    <t>TRAVEL</t>
  </si>
  <si>
    <t>UTILITIES</t>
  </si>
  <si>
    <t>CONTRACT LABOR</t>
  </si>
  <si>
    <t>UNIFORMS</t>
  </si>
  <si>
    <t>EDUCATION &amp; TRAINING</t>
  </si>
  <si>
    <t>EDUCATION AND TRAINING</t>
  </si>
  <si>
    <t>PRINTING AND BINDING</t>
  </si>
  <si>
    <t>TRAINING MATERIALS</t>
  </si>
  <si>
    <t>TIRES</t>
  </si>
  <si>
    <t>PRINTING &amp; BINDING</t>
  </si>
  <si>
    <t>CONTINGENCY</t>
  </si>
  <si>
    <t>ENGINEERING</t>
  </si>
  <si>
    <t>ADVISORY BOARD FEES</t>
  </si>
  <si>
    <t>PROFESSIONAL SERVICES</t>
  </si>
  <si>
    <t>DEBT SERVICES</t>
  </si>
  <si>
    <t>100-5.8000.58.1100</t>
  </si>
  <si>
    <t>100-5.8000.58.2200</t>
  </si>
  <si>
    <t>100-5.8000.58.2201</t>
  </si>
  <si>
    <t>LICENSES &amp; PERMITS</t>
  </si>
  <si>
    <t>INTER-GOVERMENTAL</t>
  </si>
  <si>
    <t xml:space="preserve">MISCELLANEOUS </t>
  </si>
  <si>
    <t>INTER-FUND TRANSFERS</t>
  </si>
  <si>
    <t>Pre Employ Screen Hwys</t>
  </si>
  <si>
    <t>2015-2016</t>
  </si>
  <si>
    <t>100-5.1110.52.3850</t>
  </si>
  <si>
    <t>100-5.1530.52.3400</t>
  </si>
  <si>
    <t>100-5.1530.52.3710</t>
  </si>
  <si>
    <t xml:space="preserve"> TRAINING MATERIALS</t>
  </si>
  <si>
    <t>100-5.1530.52.3970</t>
  </si>
  <si>
    <t>100-5.1530.53.1160</t>
  </si>
  <si>
    <t>CELL PHONES</t>
  </si>
  <si>
    <t>OTHER EXPENSES</t>
  </si>
  <si>
    <t>100-5.1512.51.1100</t>
  </si>
  <si>
    <t>100-5.1512.51.1300</t>
  </si>
  <si>
    <t>100-5.1512.51.2100</t>
  </si>
  <si>
    <t>100-5.1512.51.2110</t>
  </si>
  <si>
    <t>100-5.1512.51.2200</t>
  </si>
  <si>
    <t>100-5.1512.51.2300</t>
  </si>
  <si>
    <t>100-5.1512.51.2400</t>
  </si>
  <si>
    <t>100-5.1512.51.2600</t>
  </si>
  <si>
    <t>100-5.1512.51.2700</t>
  </si>
  <si>
    <t>100-5.1512.52.1000</t>
  </si>
  <si>
    <t>100-5.1512.52.1205</t>
  </si>
  <si>
    <t>100-5.1512.52.1220</t>
  </si>
  <si>
    <t>100-5.1512.52.3210</t>
  </si>
  <si>
    <t>100-5.1512.52.3400</t>
  </si>
  <si>
    <t>100-5.1512.52.3500</t>
  </si>
  <si>
    <t>100-5.1512.52.3600</t>
  </si>
  <si>
    <t>100-5.1512.52.3700</t>
  </si>
  <si>
    <t>100-5.1512.52.3855</t>
  </si>
  <si>
    <t>100-5.1512.52.3970</t>
  </si>
  <si>
    <t>100-5.1512.53.1105</t>
  </si>
  <si>
    <t>100-5.1512.53.1160</t>
  </si>
  <si>
    <t>100-5.1512.53.1400</t>
  </si>
  <si>
    <t>100-5.1512.53.1600</t>
  </si>
  <si>
    <t>100-5.1512.53.1795</t>
  </si>
  <si>
    <t>100-5.1512.57.3010</t>
  </si>
  <si>
    <t>100-5.1540..51.1100</t>
  </si>
  <si>
    <t>100-5.1540..51.2100</t>
  </si>
  <si>
    <t>100-5.1540..51.2110</t>
  </si>
  <si>
    <t>100-5.1540..51.2200</t>
  </si>
  <si>
    <t>100-5.1540..51.2300</t>
  </si>
  <si>
    <t>100-5.1540..51.2400</t>
  </si>
  <si>
    <t>100-5.1540..51.2700</t>
  </si>
  <si>
    <t>100-5.1540..52.3210</t>
  </si>
  <si>
    <t>100-5.1540..52.3300</t>
  </si>
  <si>
    <t>100-5.1540..52.3310</t>
  </si>
  <si>
    <t>100-5.1540..52.3500</t>
  </si>
  <si>
    <t>100-5.1540..52.3600</t>
  </si>
  <si>
    <t>100-5.1540..52.3700</t>
  </si>
  <si>
    <t>100-5.1540..52.3855</t>
  </si>
  <si>
    <t>100-5.1540..52.3970</t>
  </si>
  <si>
    <t>100-5.1540..52.5160</t>
  </si>
  <si>
    <t>100-5.1540..53.1105</t>
  </si>
  <si>
    <t>100-5.1540..53.1400</t>
  </si>
  <si>
    <t>100-5.1540..53.1729</t>
  </si>
  <si>
    <t>PARK IMPROVEMENTS</t>
  </si>
  <si>
    <t>PARKS</t>
  </si>
  <si>
    <t>100-5.1330.52.1230</t>
  </si>
  <si>
    <t>UNEMPLOYMENT INS</t>
  </si>
  <si>
    <t>100.5.1512.52.</t>
  </si>
  <si>
    <t>100.5.1330.52.3100</t>
  </si>
  <si>
    <t>INSURANCE (NON-EMPLOYEE)</t>
  </si>
  <si>
    <t>Personal Services</t>
  </si>
  <si>
    <t>Purchased/Contract Services</t>
  </si>
  <si>
    <t>Supplies</t>
  </si>
  <si>
    <t>ACTUAL</t>
  </si>
  <si>
    <t>2011-2012</t>
  </si>
  <si>
    <t>2012-2013</t>
  </si>
  <si>
    <t>2013-2014</t>
  </si>
  <si>
    <t>BUDGETED</t>
  </si>
  <si>
    <t>RECOMMENDED</t>
  </si>
  <si>
    <r>
      <rPr>
        <b/>
        <u/>
        <sz val="9"/>
        <color theme="1"/>
        <rFont val="Calibri"/>
        <family val="2"/>
        <scheme val="minor"/>
      </rPr>
      <t>2015/2016</t>
    </r>
    <r>
      <rPr>
        <b/>
        <sz val="9"/>
        <color theme="1"/>
        <rFont val="Calibri"/>
        <family val="2"/>
        <scheme val="minor"/>
      </rPr>
      <t xml:space="preserve">
DEPT
REQ</t>
    </r>
  </si>
  <si>
    <r>
      <rPr>
        <b/>
        <u/>
        <sz val="9"/>
        <color theme="1"/>
        <rFont val="Calibri"/>
        <family val="2"/>
        <scheme val="minor"/>
      </rPr>
      <t>2015/2016</t>
    </r>
    <r>
      <rPr>
        <b/>
        <sz val="9"/>
        <color theme="1"/>
        <rFont val="Calibri"/>
        <family val="2"/>
        <scheme val="minor"/>
      </rPr>
      <t xml:space="preserve">
ADMIN 
RECOMM</t>
    </r>
  </si>
  <si>
    <r>
      <rPr>
        <b/>
        <u/>
        <sz val="9"/>
        <color theme="1"/>
        <rFont val="Calibri"/>
        <family val="2"/>
        <scheme val="minor"/>
      </rPr>
      <t>2015/2016</t>
    </r>
    <r>
      <rPr>
        <b/>
        <sz val="9"/>
        <color theme="1"/>
        <rFont val="Calibri"/>
        <family val="2"/>
        <scheme val="minor"/>
      </rPr>
      <t xml:space="preserve">
ADOPTED
BUDGET</t>
    </r>
  </si>
  <si>
    <r>
      <rPr>
        <b/>
        <u/>
        <sz val="9"/>
        <color theme="1"/>
        <rFont val="Calibri"/>
        <family val="2"/>
        <scheme val="minor"/>
      </rPr>
      <t>2011/2012</t>
    </r>
    <r>
      <rPr>
        <b/>
        <sz val="9"/>
        <color theme="1"/>
        <rFont val="Calibri"/>
        <family val="2"/>
        <scheme val="minor"/>
      </rPr>
      <t xml:space="preserve">
ACTUAL</t>
    </r>
  </si>
  <si>
    <r>
      <rPr>
        <b/>
        <u/>
        <sz val="9"/>
        <color theme="1"/>
        <rFont val="Calibri"/>
        <family val="2"/>
        <scheme val="minor"/>
      </rPr>
      <t>2012/2013</t>
    </r>
    <r>
      <rPr>
        <b/>
        <sz val="9"/>
        <color theme="1"/>
        <rFont val="Calibri"/>
        <family val="2"/>
        <scheme val="minor"/>
      </rPr>
      <t xml:space="preserve">
ACTUAL</t>
    </r>
  </si>
  <si>
    <r>
      <rPr>
        <b/>
        <u/>
        <sz val="9"/>
        <color theme="1"/>
        <rFont val="Calibri"/>
        <family val="2"/>
        <scheme val="minor"/>
      </rPr>
      <t>2013/2014</t>
    </r>
    <r>
      <rPr>
        <b/>
        <sz val="9"/>
        <color theme="1"/>
        <rFont val="Calibri"/>
        <family val="2"/>
        <scheme val="minor"/>
      </rPr>
      <t xml:space="preserve">
ACTUAL</t>
    </r>
  </si>
  <si>
    <r>
      <rPr>
        <b/>
        <u/>
        <sz val="9"/>
        <color theme="1"/>
        <rFont val="Calibri"/>
        <family val="2"/>
        <scheme val="minor"/>
      </rPr>
      <t>2014/2015</t>
    </r>
    <r>
      <rPr>
        <b/>
        <sz val="9"/>
        <color theme="1"/>
        <rFont val="Calibri"/>
        <family val="2"/>
        <scheme val="minor"/>
      </rPr>
      <t xml:space="preserve">
YTD</t>
    </r>
  </si>
  <si>
    <t>100.4.34.6900</t>
  </si>
  <si>
    <t>OPEN RECORD REQ FEE</t>
  </si>
  <si>
    <t>100.4.31.1601</t>
  </si>
  <si>
    <t>GAIN/LOSS ON DISPOSAL OF ASSET</t>
  </si>
  <si>
    <t>2014/2015
CURRENT</t>
  </si>
  <si>
    <t>100.5.1512.52.3100</t>
  </si>
  <si>
    <t>Machinery &amp; Equipment</t>
  </si>
  <si>
    <t>Payment to Others</t>
  </si>
  <si>
    <t>Code Enforcement</t>
  </si>
  <si>
    <t>PROBATION</t>
  </si>
  <si>
    <t>TOTAL PROBATION</t>
  </si>
  <si>
    <t>TRAFFIC ADMINISTRATION</t>
  </si>
  <si>
    <t>FIRE DEPARTMENT</t>
  </si>
  <si>
    <t>TOTAL FIRE DEPARTMENT</t>
  </si>
  <si>
    <t>TOTAL BUILDING</t>
  </si>
  <si>
    <t>MAIN STREET</t>
  </si>
  <si>
    <t>TOTAL MAIN STREET</t>
  </si>
  <si>
    <t>CITY PROMOTIONS</t>
  </si>
  <si>
    <t>TOTAL CITY PROMOTIONS</t>
  </si>
  <si>
    <t>TOTAL GENERAL FUND</t>
  </si>
  <si>
    <t xml:space="preserve">TOTAL REVENUES </t>
  </si>
  <si>
    <t>INTEREST-CAPITAL LEASE (INTEREST - CISC)</t>
  </si>
  <si>
    <t>100.5.9000.39.2202</t>
  </si>
  <si>
    <t>TRANSFERS TO SOLID WASTE</t>
  </si>
  <si>
    <t>TOTAL GENERAL FUND EXPENDITURES</t>
  </si>
  <si>
    <t>Debt Services</t>
  </si>
  <si>
    <t>INTERGOVERNMENTAL</t>
  </si>
  <si>
    <t>MISC REVENUES</t>
  </si>
  <si>
    <t xml:space="preserve">                                                                                                                        </t>
  </si>
  <si>
    <t>Film/Motion Picture Permits</t>
  </si>
  <si>
    <t>TOTAL LICENSE &amp; PERMITS</t>
  </si>
  <si>
    <t>LCL GVV UNT PAY IN LIEU</t>
  </si>
  <si>
    <t>TOTAL INTERGOVERNMENTAL</t>
  </si>
  <si>
    <t>TOTAL MISC REVENUES</t>
  </si>
  <si>
    <t>REIMB FOR DAMAGED PROPERT</t>
  </si>
  <si>
    <t>BUSINESS COMMUNITY PROGRAM</t>
  </si>
  <si>
    <t xml:space="preserve">TOTAL RENTS &amp; ROYALTIES  </t>
  </si>
  <si>
    <t>INTEREST INCOME</t>
  </si>
  <si>
    <t>REVENUE SOURCE</t>
  </si>
  <si>
    <t>YTD</t>
  </si>
  <si>
    <t>BUILDING/INSPECTIONS</t>
  </si>
  <si>
    <t>INFORMATION TECH-ALLOC</t>
  </si>
  <si>
    <t>100.5.9000.39.1710</t>
  </si>
  <si>
    <t>SALARY VACANCY/SAVINGS</t>
  </si>
  <si>
    <t>TRANSFERS AND SALARY SAVINGS</t>
  </si>
  <si>
    <t>Transfers and Salary Savings</t>
  </si>
  <si>
    <t>TOTAL TRANSFERS AND SALARY SAVINGS</t>
  </si>
  <si>
    <t xml:space="preserve">TOTAL INTERFUND TRANSFERS </t>
  </si>
  <si>
    <t>100.4.39.2250</t>
  </si>
  <si>
    <t>100.4.39.1125</t>
  </si>
  <si>
    <t>100.4.39.1500</t>
  </si>
  <si>
    <t>100.4.39.2100</t>
  </si>
  <si>
    <t>100.4.39.2200</t>
  </si>
  <si>
    <t>100.4.39.3500</t>
  </si>
  <si>
    <t>100.4.38.1000</t>
  </si>
  <si>
    <t>100.4.38.3000</t>
  </si>
  <si>
    <t>100.4.38.9001</t>
  </si>
  <si>
    <t>100.4.38.9010</t>
  </si>
  <si>
    <t>100.4.38.9011</t>
  </si>
  <si>
    <t>100.4.38.9090</t>
  </si>
  <si>
    <t>100.4.38.9091</t>
  </si>
  <si>
    <t>100.4.38.9100</t>
  </si>
  <si>
    <t>100.4.38.9920</t>
  </si>
  <si>
    <t>100.4.38.9935</t>
  </si>
  <si>
    <t>100.4.33.1110</t>
  </si>
  <si>
    <t>100.4.33.4322</t>
  </si>
  <si>
    <t>100.4.33.8000</t>
  </si>
  <si>
    <t>100.4.34.1334</t>
  </si>
  <si>
    <t>100.4.34.1700</t>
  </si>
  <si>
    <t>100.4.34.1710</t>
  </si>
  <si>
    <t>100.4.34.1900</t>
  </si>
  <si>
    <t>100.4.34.1910</t>
  </si>
  <si>
    <t>100.4.34.9100</t>
  </si>
  <si>
    <t>100.4.34.9400</t>
  </si>
  <si>
    <t>100.4.34.9425</t>
  </si>
  <si>
    <t>100.4.31.1190</t>
  </si>
  <si>
    <t>100.4.31.1200</t>
  </si>
  <si>
    <t>100.4.31.1310</t>
  </si>
  <si>
    <t>100.4.31.1600</t>
  </si>
  <si>
    <t>100.4.31.1700</t>
  </si>
  <si>
    <t>100.4.31.3100</t>
  </si>
  <si>
    <t>100.4.31.4201</t>
  </si>
  <si>
    <t>100.4.31.4202</t>
  </si>
  <si>
    <t>100.4.31.6100</t>
  </si>
  <si>
    <t>100.4.31.6200</t>
  </si>
  <si>
    <t>100.4.31.6300</t>
  </si>
  <si>
    <t>100.4.31.9110</t>
  </si>
  <si>
    <t>100.4.32.1110</t>
  </si>
  <si>
    <t>100.4.32.1120</t>
  </si>
  <si>
    <t>100.4.32.1130</t>
  </si>
  <si>
    <t>100.4.32.1135</t>
  </si>
  <si>
    <t>100.4.32.1220</t>
  </si>
  <si>
    <t>100.4.32.1900</t>
  </si>
  <si>
    <t>100.4.32.2105</t>
  </si>
  <si>
    <t>100.4.32.2106</t>
  </si>
  <si>
    <t>100.4.32.2130</t>
  </si>
  <si>
    <t>100.4.32.2140</t>
  </si>
  <si>
    <t>100.4.32.2142</t>
  </si>
  <si>
    <t>100.4.32.2146</t>
  </si>
  <si>
    <t>100.4.32.2148</t>
  </si>
  <si>
    <t>100.4.32.2149</t>
  </si>
  <si>
    <t>100.4.32.2160</t>
  </si>
  <si>
    <t>100.4.32.2181</t>
  </si>
  <si>
    <t>100.4.32.2182</t>
  </si>
  <si>
    <t>100.4.32.2184</t>
  </si>
  <si>
    <t>100.4.32.2210</t>
  </si>
  <si>
    <t>100.4.32.2230</t>
  </si>
  <si>
    <t>100.4.32.2940</t>
  </si>
  <si>
    <t>100.4.32.2991</t>
  </si>
  <si>
    <t>100.4.32.3201</t>
  </si>
  <si>
    <t>100.4.35.1170</t>
  </si>
  <si>
    <t>100.4.35.1180</t>
  </si>
  <si>
    <t>100.4.36.1000 INTEREST REVENUES</t>
  </si>
  <si>
    <t>100.4.37.1000</t>
  </si>
  <si>
    <t>IMPACT FEE REVENUE</t>
  </si>
  <si>
    <t>TOTAL IMPACT FEE REVENUE</t>
  </si>
  <si>
    <t>360-4.32.2107</t>
  </si>
  <si>
    <t>IMPACT FEE - RESIDENTIAL</t>
  </si>
  <si>
    <t>360-4.32.2108</t>
  </si>
  <si>
    <t>IMPACT FEES - COMMERCIAL</t>
  </si>
  <si>
    <t>360-4.36.1000</t>
  </si>
  <si>
    <t>360-4.38.9050</t>
  </si>
  <si>
    <t>SPLOST/PARK EXP REIMB</t>
  </si>
  <si>
    <t>360-4.38.9090</t>
  </si>
  <si>
    <t>360-5.3230.54.1102</t>
  </si>
  <si>
    <t>LAND PURCHASE- H.MCGARITY</t>
  </si>
  <si>
    <t>360-5.3230.54.1103</t>
  </si>
  <si>
    <t>BUILDINGS/FACILITIES</t>
  </si>
  <si>
    <t>360-5.3230.54.2200</t>
  </si>
  <si>
    <t>VEHICLES</t>
  </si>
  <si>
    <t>360-5.3230.54.2500</t>
  </si>
  <si>
    <t>360-5.3230.54.2600</t>
  </si>
  <si>
    <t>REIMBURSEMENT TO GENERAL FU</t>
  </si>
  <si>
    <t>360-5.3520.54.1311</t>
  </si>
  <si>
    <t>LAND/BUILDING</t>
  </si>
  <si>
    <t>360-5.3520.54.2200</t>
  </si>
  <si>
    <t>360-5.3520.54.2300</t>
  </si>
  <si>
    <t>360-5.3520.54.2400</t>
  </si>
  <si>
    <t>360-5.3520.54.2500</t>
  </si>
  <si>
    <t>360-5.6220.54.1200</t>
  </si>
  <si>
    <t>PARK CONSTRUCTION</t>
  </si>
  <si>
    <t>360-5.6220.54.1210</t>
  </si>
  <si>
    <t>360-5.6220.54.1311</t>
  </si>
  <si>
    <t>360-5.6220.54.2500</t>
  </si>
  <si>
    <t>PARKS CAPITAL OUTLAY</t>
  </si>
  <si>
    <t>IMPACT FEE REVENUES</t>
  </si>
  <si>
    <t>IMPACT FEES 
EXPENDITURES</t>
  </si>
  <si>
    <t>FIRE DEPARTMENT
CAPITAL OUTLAY</t>
  </si>
  <si>
    <t>TOTAL FIRE DEPARTMENT
CAPITAL OUTLAY</t>
  </si>
  <si>
    <t>TOTAL PARKS 
CAPITAL OUTLAY</t>
  </si>
  <si>
    <t>REVENUE OVER/(UNDER) 
EXPENDITURES</t>
  </si>
  <si>
    <t>PUBLIC SAFETY 
CAPITAL OUTLAY</t>
  </si>
  <si>
    <t>TOTAL PUBLIC SAFETY 
CAPITAL OUTLAY</t>
  </si>
  <si>
    <t>360.5.1510.53.1795</t>
  </si>
  <si>
    <t>LITIGATION-SETTLEMENT</t>
  </si>
  <si>
    <t>100-5.1300.51.1101</t>
  </si>
  <si>
    <t>PERSONAL SERVICES</t>
  </si>
  <si>
    <t>TOTAL PERSONAL SERVICES</t>
  </si>
  <si>
    <t xml:space="preserve">TOTAL PERSONAL  SERVICES </t>
  </si>
  <si>
    <t>100-4.34.1175</t>
  </si>
  <si>
    <t>COURT -I.T. FEES</t>
  </si>
  <si>
    <t>2016-2017</t>
  </si>
  <si>
    <t xml:space="preserve">YTD
</t>
  </si>
  <si>
    <t>100.4.32.2141</t>
  </si>
  <si>
    <t>MECHANICAL PERMITS</t>
  </si>
  <si>
    <t>100.4.39.3501</t>
  </si>
  <si>
    <t>100-GENERAL FUND</t>
  </si>
  <si>
    <t>FINANCIAL SUMMARY</t>
  </si>
  <si>
    <t>REVENUE SUMMARY</t>
  </si>
  <si>
    <t>_______________</t>
  </si>
  <si>
    <t>EXPENDITURE SUMMARY</t>
  </si>
  <si>
    <t>___________________</t>
  </si>
  <si>
    <t>______________</t>
  </si>
  <si>
    <t>__________________</t>
  </si>
  <si>
    <t>__________</t>
  </si>
  <si>
    <t>FINANCIAL ADMINISTRATION</t>
  </si>
  <si>
    <t>________________________</t>
  </si>
  <si>
    <t>_______</t>
  </si>
  <si>
    <t>_____</t>
  </si>
  <si>
    <t>________________</t>
  </si>
  <si>
    <t>__</t>
  </si>
  <si>
    <t>____________________</t>
  </si>
  <si>
    <t>______________________</t>
  </si>
  <si>
    <t>_______________________</t>
  </si>
  <si>
    <t>_____________</t>
  </si>
  <si>
    <t>________</t>
  </si>
  <si>
    <t>_________________</t>
  </si>
  <si>
    <t>_________________________</t>
  </si>
  <si>
    <t>DEBT SERVICE</t>
  </si>
  <si>
    <t>____________</t>
  </si>
  <si>
    <t>TRANSFERS</t>
  </si>
  <si>
    <t>_________</t>
  </si>
  <si>
    <t>==============</t>
  </si>
  <si>
    <t>PERSONEL SERVICES</t>
  </si>
  <si>
    <t>==================</t>
  </si>
  <si>
    <t>_____________________</t>
  </si>
  <si>
    <t>==========</t>
  </si>
  <si>
    <t>========================</t>
  </si>
  <si>
    <t>=======</t>
  </si>
  <si>
    <t>=====</t>
  </si>
  <si>
    <t>================</t>
  </si>
  <si>
    <t>==</t>
  </si>
  <si>
    <t>===============</t>
  </si>
  <si>
    <t>====================</t>
  </si>
  <si>
    <t>======================</t>
  </si>
  <si>
    <t>=======================</t>
  </si>
  <si>
    <t>=============</t>
  </si>
  <si>
    <t>========</t>
  </si>
  <si>
    <t>=================</t>
  </si>
  <si>
    <t>===================</t>
  </si>
  <si>
    <t>=========================</t>
  </si>
  <si>
    <t>============</t>
  </si>
  <si>
    <t>=========</t>
  </si>
  <si>
    <t>_x000C_</t>
  </si>
  <si>
    <t>CITY  OF</t>
  </si>
  <si>
    <t>McDONOUGH</t>
  </si>
  <si>
    <t>PAGE:   1</t>
  </si>
  <si>
    <t>BUDGET VS A</t>
  </si>
  <si>
    <t>CTUAL REPORT</t>
  </si>
  <si>
    <t>AS OF: JUNE</t>
  </si>
  <si>
    <t>30TH, 2015</t>
  </si>
  <si>
    <t>JUNE</t>
  </si>
  <si>
    <t>(---------- 201</t>
  </si>
  <si>
    <t>1-2012 ---------</t>
  </si>
  <si>
    <t>)(---------- 201</t>
  </si>
  <si>
    <t>2-2013 ---------)</t>
  </si>
  <si>
    <t>3-2014 ---------)</t>
  </si>
  <si>
    <t>4-2015 ---------)</t>
  </si>
  <si>
    <t>(    BUDGET</t>
  </si>
  <si>
    <t>)(    ACTUAL</t>
  </si>
  <si>
    <t>)(    BUDGET</t>
  </si>
  <si>
    <t>)(    ACTUAL    )</t>
  </si>
  <si>
    <t>)(     ACTUAL   )</t>
  </si>
  <si>
    <t>_____________________________________</t>
  </si>
  <si>
    <t>TOTAL FINANCIAL ADMINISTRATION</t>
  </si>
  <si>
    <t>PAGE:   2</t>
  </si>
  <si>
    <t>PAGE:   3</t>
  </si>
  <si>
    <t>PAGE:   4</t>
  </si>
  <si>
    <t>TOTAL BUILDING/INSPECTIONS</t>
  </si>
  <si>
    <t>PAGE:   5</t>
  </si>
  <si>
    <t>TOTAL TRANSFERS</t>
  </si>
  <si>
    <t>____</t>
  </si>
  <si>
    <t>PAGE:   6</t>
  </si>
  <si>
    <t>REVENUES</t>
  </si>
  <si>
    <t>100.4.31.1190 REAL PROP-OTHER-CUR YEA</t>
  </si>
  <si>
    <t>R    2,607,012.00</t>
  </si>
  <si>
    <t>100.4.31.1200 REAL PROP-PRIOR YEAR</t>
  </si>
  <si>
    <t>100.4.31.1310 PERS PROP-MOTOR VEH-CUR</t>
  </si>
  <si>
    <t>100.4.31.1600 REAL ESTATE TRANSFER</t>
  </si>
  <si>
    <t>100.4.31.1601 OTHER INTANGIBLE TAX</t>
  </si>
  <si>
    <t>100.4.31.1700 FRANCHISE TAXES</t>
  </si>
  <si>
    <t>100.4.31.3100 LOCAL OPTION SALES/USE</t>
  </si>
  <si>
    <t>TX   2,680,000.00</t>
  </si>
  <si>
    <t>100.4.31.4201 ALCOHOL TAX</t>
  </si>
  <si>
    <t>100.4.31.4202 3% CONSUMPTION TAX</t>
  </si>
  <si>
    <t>100.4.31.6100 BUSINESS &amp; OCCUPATION</t>
  </si>
  <si>
    <t>100.4.31.6200 INSURANCE PREMIUM TAX</t>
  </si>
  <si>
    <t>100.4.31.6300 FINANCIAL INSTITUTIONS</t>
  </si>
  <si>
    <t>100.4.31.9110 PEN &amp; INT-REAL</t>
  </si>
  <si>
    <t>100.4.31.9400 PEN &amp; INT-BUSINESS</t>
  </si>
  <si>
    <t>100.4.32.0000 Entertainment</t>
  </si>
  <si>
    <t>100.4.32.1100 ALCOHOLIC BEVERAGES</t>
  </si>
  <si>
    <t>100.4.32.1110 ALCOHOLIC BEV-BEER</t>
  </si>
  <si>
    <t>100.4.32.1120 ALCOHOLIC BEV-WINE</t>
  </si>
  <si>
    <t>100.4.32.1130 ALCOHOLIC BEV-LIQUOR</t>
  </si>
  <si>
    <t>100.4.32.1135 INVESTIGATIVE COST</t>
  </si>
  <si>
    <t>100.4.32.1220 GEN BUS LIC-INSURANCE</t>
  </si>
  <si>
    <t>100.4.32.1900 OTHER (REGULATORY FEES)</t>
  </si>
  <si>
    <t>100.4.32.2100 BLDG STRUCTURES &amp; EQUIP</t>
  </si>
  <si>
    <t>100.4.32.2105 BUILDING PERMITS-COMMER</t>
  </si>
  <si>
    <t>CI      70,000.00</t>
  </si>
  <si>
    <t>100.4.32.2106 BUILDING PERMITS-RESIDE</t>
  </si>
  <si>
    <t>NT      45,000.00</t>
  </si>
  <si>
    <t>100.4.32.2107 BLDG IMPACT FEES-RESIDE</t>
  </si>
  <si>
    <t>NT           0.00</t>
  </si>
  <si>
    <t>100.4.32.2108 BLDG IMPACT FEES-COMMER</t>
  </si>
  <si>
    <t>CI           0.00</t>
  </si>
  <si>
    <t>100.4.32.2110 PROTECTIVE INSPEC ADMIN</t>
  </si>
  <si>
    <t>100.4.32.2130 PLUMBING INSPECTION</t>
  </si>
  <si>
    <t>100.4.32.2140 ELECTRICAL INSPECTION</t>
  </si>
  <si>
    <t>100.4.32.2141 MECHANICAL PERMITS</t>
  </si>
  <si>
    <t>100.4.32.2142 COMMERCIAL REVIEW FEES</t>
  </si>
  <si>
    <t>100.4.32.2143 SUBDIVISION REVIEW FEES</t>
  </si>
  <si>
    <t>100.4.32.2145 GRADING PERMITS</t>
  </si>
  <si>
    <t>100.4.32.2146 VARIANCE FEE</t>
  </si>
  <si>
    <t>100.4.32.2148 DEMOLITION FEES</t>
  </si>
  <si>
    <t>100.4.32.2149 EPD-LAND DISTURBANCE FE</t>
  </si>
  <si>
    <t>ES         500.00</t>
  </si>
  <si>
    <t>100.4.32.2160 HVAC PERMITS</t>
  </si>
  <si>
    <t>100.4.32.2181 OCCUPATION LIC INSPECT</t>
  </si>
  <si>
    <t>100.4.32.2182 REINSPECTION FEES</t>
  </si>
  <si>
    <t>100.4.32.2184 FINAL PLATS</t>
  </si>
  <si>
    <t>100.4.32.2190 COMMUNITY DEV COPY FEES</t>
  </si>
  <si>
    <t>PAGE:   7</t>
  </si>
  <si>
    <t>100.4.32.2199 COMMUNITY DEV MISC FEES</t>
  </si>
  <si>
    <t>100.4.32.2210 ZONING &amp; LAND USE</t>
  </si>
  <si>
    <t>100.4.32.2230 SIGN</t>
  </si>
  <si>
    <t>100.4.32.2940 YARD SALE PERMITS</t>
  </si>
  <si>
    <t>100.4.32.2991 Film/Motion Picture Per</t>
  </si>
  <si>
    <t>mit          0.00</t>
  </si>
  <si>
    <t>100.4.32.3201 FILM</t>
  </si>
  <si>
    <t>100.4.32.3400 INTEREST ON BUS LICENSE</t>
  </si>
  <si>
    <t>S            0.00</t>
  </si>
  <si>
    <t>100.4.33.1110 FED GRANT-OP/CAT-DIRECT</t>
  </si>
  <si>
    <t>100.4.33.1112 BICYCLE/PEDESTRIAN CONN</t>
  </si>
  <si>
    <t>ECT          0.00</t>
  </si>
  <si>
    <t>100.4.33.3000 FED PAYMNTS IN LIEU OF</t>
  </si>
  <si>
    <t>TX           0.00</t>
  </si>
  <si>
    <t>100.4.33.4102 TREE LEGACY GRANT AWARD</t>
  </si>
  <si>
    <t>100.4.33.4105 LCI GRANT</t>
  </si>
  <si>
    <t>100.4.33.4110 POLICE GRANT</t>
  </si>
  <si>
    <t>100.4.33.4112 CHILDREN W/DISABILITIES</t>
  </si>
  <si>
    <t>100.4.33.4310 ST GRANT-CAP/DIRECT</t>
  </si>
  <si>
    <t>100.4.33.4320 TEA GRANT</t>
  </si>
  <si>
    <t>100.4.33.4322 DOJ GRANT</t>
  </si>
  <si>
    <t>100.4.33.4325 CMAQ GRANT</t>
  </si>
  <si>
    <t>100.4.33.8000 LCL GVV UNT PAY IN LIEU</t>
  </si>
  <si>
    <t>100.4.34.1175 COURT - IT FEES</t>
  </si>
  <si>
    <t>100.4.34.1332 PLAN REVIEWS-COMMERCIAL</t>
  </si>
  <si>
    <t>100.4.34.1334 ANNEXATIONS</t>
  </si>
  <si>
    <t>100.4.34.1390 PLAN/DEV-OTHER</t>
  </si>
  <si>
    <t>100.4.34.1700 ADMIN FEE INCOME</t>
  </si>
  <si>
    <t>100.4.34.1710 INFORMATION TECH-COST A</t>
  </si>
  <si>
    <t>LLO          0.00</t>
  </si>
  <si>
    <t>100.4.34.1900 OTHER</t>
  </si>
  <si>
    <t>100.4.34.1910 OTHER-ELECTION QUAL FEE</t>
  </si>
  <si>
    <t>100.4.34.4212 WATER IMPACT FEES</t>
  </si>
  <si>
    <t>100.4.34.4216 TELEPHONE C/C CHARGES</t>
  </si>
  <si>
    <t>100.4.34.4256 COUNTY SEWER</t>
  </si>
  <si>
    <t>100.4.34.6900 OPEN RECORD REQ FEE</t>
  </si>
  <si>
    <t>100.4.34.9100 CEMETERY FEES</t>
  </si>
  <si>
    <t>100.4.34.9300 BAD CHECK FEES</t>
  </si>
  <si>
    <t>100.4.34.9400 SQUARE RENTAL FEES</t>
  </si>
  <si>
    <t>100.4.34.9425 SPLOST MANAGEMENT FEE</t>
  </si>
  <si>
    <t>100.4.34.9450 PRODUCT DEV SERVICES-TO</t>
  </si>
  <si>
    <t>URI          0.00</t>
  </si>
  <si>
    <t>100.4.35.1170 COURT-MUNICIPAL</t>
  </si>
  <si>
    <t>100.4.35.1175 COURT - IT FEES</t>
  </si>
  <si>
    <t>100.4.35.1180 PROBATION RESTITUTION R</t>
  </si>
  <si>
    <t>EF           0.00</t>
  </si>
  <si>
    <t>PAGE:   8</t>
  </si>
  <si>
    <t>100.4.37.1000 R. CLEMENTE/PROMOTION R</t>
  </si>
  <si>
    <t>EV           0.00</t>
  </si>
  <si>
    <t>100.4.37.1050 UNAPPROPRIATED FUND BAL</t>
  </si>
  <si>
    <t>ANC          0.00</t>
  </si>
  <si>
    <t>100.4.38.1000 RENTS &amp; ROYALTIES</t>
  </si>
  <si>
    <t>100.4.38.1010 FCDT FORCE RENTS</t>
  </si>
  <si>
    <t>100.4.38.3000 REIMB FOR DAMAGED PROPE</t>
  </si>
  <si>
    <t>RT     149,400.00</t>
  </si>
  <si>
    <t>100.4.38.9001 BUSINESS COMMUNITY PROG</t>
  </si>
  <si>
    <t>RAM          0.00</t>
  </si>
  <si>
    <t>100.4.38.9010 RETURNED CHECK FEES ADM</t>
  </si>
  <si>
    <t>100.4.38.9011 CD RETURNED CHECK FEE</t>
  </si>
  <si>
    <t>100.4.38.9020 REIMB FROM SPLOST</t>
  </si>
  <si>
    <t>100.4.38.9090 MISCELLANEOUS</t>
  </si>
  <si>
    <t>100.4.38.9091 P/R TAX REFUND</t>
  </si>
  <si>
    <t>100.4.38.9092 INS. REFUNDS</t>
  </si>
  <si>
    <t>100.4.38.9093 TYLER TECHNOLOGY CREDIT</t>
  </si>
  <si>
    <t>100.4.38.9100 PARKING METER COLLECTIO</t>
  </si>
  <si>
    <t>NS      40,000.00</t>
  </si>
  <si>
    <t>100.4.38.9901</t>
  </si>
  <si>
    <t>100.4.38.9920 DONATIONS &amp; CONTRIBUTIO</t>
  </si>
  <si>
    <t>NS       6,000.00</t>
  </si>
  <si>
    <t>100.4.38.9925 TOURISM REIMBURSEMENT</t>
  </si>
  <si>
    <t>100.4.38.9930 R. CLEMENTE/PROMOTION R</t>
  </si>
  <si>
    <t>100.4.38.9931 ROBERTO CLEMENTE-EXPENS</t>
  </si>
  <si>
    <t>ES           0.00</t>
  </si>
  <si>
    <t>100.4.38.9935 PROMOTIONAL REV/MISC IN</t>
  </si>
  <si>
    <t>C            0.00</t>
  </si>
  <si>
    <t>100.4.39.1100 UNAPPROPRIATED NET ASSE</t>
  </si>
  <si>
    <t>TS           0.00</t>
  </si>
  <si>
    <t>100.4.39.1120 TRANSFER-SANITATION FUN</t>
  </si>
  <si>
    <t>D       75,000.00</t>
  </si>
  <si>
    <t>100.4.39.1125 OPERATING TRANSFER WS</t>
  </si>
  <si>
    <t>100.4.39.1500 TRANSFER FROM HOTEL/MOT</t>
  </si>
  <si>
    <t>EL     230,000.00</t>
  </si>
  <si>
    <t>100.4.39.1600 TRANSFER FROM STORMWATE</t>
  </si>
  <si>
    <t>R            0.00</t>
  </si>
  <si>
    <t>100.4.39.1700  FUND BALANCE</t>
  </si>
  <si>
    <t>100.4.39.2100 SALE OF GEN FIXED ASSET</t>
  </si>
  <si>
    <t>100.4.39.2200 GAIN/LOSS ON DISPOSAL O</t>
  </si>
  <si>
    <t>F A          0.00</t>
  </si>
  <si>
    <t>100.4.39.2250 REIMBURSEMENT FROM IMPA</t>
  </si>
  <si>
    <t>CT           0.00</t>
  </si>
  <si>
    <t>100.4.39.2300 SALE OF CAPITAL INVESTM</t>
  </si>
  <si>
    <t>ENT          0.00</t>
  </si>
  <si>
    <t>100.4.39.3500 CAPITAL LEASES</t>
  </si>
  <si>
    <t>100.4.39.3501 SPLOST IV REIMBURSEMENT</t>
  </si>
  <si>
    <t>PAGE:   9</t>
  </si>
  <si>
    <t>DEPARTMENTAL EXPENDITURES</t>
  </si>
  <si>
    <t>100.5.1110.51.1100  REGULAR EMPLOYEES</t>
  </si>
  <si>
    <t>100.5.1110.51.1150  MAYOR AND COUNCIL</t>
  </si>
  <si>
    <t>100.5.1110.51.2100  GROUP INSURANCE</t>
  </si>
  <si>
    <t>100.5.1110.51.2110  LIFE INSURANCE</t>
  </si>
  <si>
    <t>100.5.1110.51.2200  SOCIAL SEC (FICA)</t>
  </si>
  <si>
    <t>CN      7,989.00</t>
  </si>
  <si>
    <t>100.5.1110.51.2300  MEDICARE PAYABLE</t>
  </si>
  <si>
    <t>100.5.1110.51.2400  RETIREMENT CONTRI</t>
  </si>
  <si>
    <t>BUT     45,543.00</t>
  </si>
  <si>
    <t>100.5.1110.51.2600  UNEMPLOYMENT COMP</t>
  </si>
  <si>
    <t>100.5.1110.51.2700  WORKER'S COMPENSA</t>
  </si>
  <si>
    <t>TIO        126.00</t>
  </si>
  <si>
    <t>100.5.1110.51.7622  SUMMER YOUTH PROG</t>
  </si>
  <si>
    <t>TOTAL PERSONEL SERVICES</t>
  </si>
  <si>
    <t>100.5.1110.52.1000  PROFESSIONAL SVCS</t>
  </si>
  <si>
    <t>100.5.1110.52.1205  PRE EMPLOYMENT DR</t>
  </si>
  <si>
    <t>UG           0.00</t>
  </si>
  <si>
    <t>100.5.1110.52.1300  INFORMATION TECHN</t>
  </si>
  <si>
    <t>OLO          0.00</t>
  </si>
  <si>
    <t>100.5.1110.52.3210  CELL PHONES</t>
  </si>
  <si>
    <t>100.5.1110.52.3400  PRINTING &amp; BINDIN</t>
  </si>
  <si>
    <t>G            0.00</t>
  </si>
  <si>
    <t>100.5.1110.52.3500  TRAVEL</t>
  </si>
  <si>
    <t>100.5.1110.52.3600  DUES AND FEES</t>
  </si>
  <si>
    <t>100.5.1110.52.3601  BUSINESS COMMUNIT</t>
  </si>
  <si>
    <t>Y P          0.00</t>
  </si>
  <si>
    <t>100.5.1110.52.3700  EDUCATION &amp; TRAIN</t>
  </si>
  <si>
    <t>ING     14,000.00</t>
  </si>
  <si>
    <t>100.5.1110.52.3850  CONTRACT LABOR</t>
  </si>
  <si>
    <t>(      1,000.00</t>
  </si>
  <si>
    <t>)           0.00</t>
  </si>
  <si>
    <t>100.5.1110.52.3970  POSTAGE</t>
  </si>
  <si>
    <t>100.5.1110.52.4970  Other Events</t>
  </si>
  <si>
    <t>100.5.1110.53.1105  OFFICE SUPPLIES</t>
  </si>
  <si>
    <t>(        130.00</t>
  </si>
  <si>
    <t>)         718.82</t>
  </si>
  <si>
    <t>100.5.1110.53.1300  MEALS</t>
  </si>
  <si>
    <t>100.5.1110.53.1795  MISCELLANEOUS</t>
  </si>
  <si>
    <t>PAGE:  10</t>
  </si>
  <si>
    <t>100.5.1300.51.1100  REGULAR EMPLOYEES</t>
  </si>
  <si>
    <t>100.5.1300.51.1101  2% EMPLOYEE INCRE</t>
  </si>
  <si>
    <t>ASE          0.00</t>
  </si>
  <si>
    <t>100.5.1300.51.1160  PART TIME EMPLOYE</t>
  </si>
  <si>
    <t>100.5.1300.51.2100  GROUP INSURANCE</t>
  </si>
  <si>
    <t>100.5.1300.51.2110  LIFE INSURANCE</t>
  </si>
  <si>
    <t>100.5.1300.51.2200  FICA</t>
  </si>
  <si>
    <t>100.5.1300.51.2300  MEDICARE</t>
  </si>
  <si>
    <t>100.5.1300.51.2400  RETIREMENT</t>
  </si>
  <si>
    <t>100.5.1300.51.2700  WORKERS COMP</t>
  </si>
  <si>
    <t>100.5.1300.52.1200  Professional Serv</t>
  </si>
  <si>
    <t>ice          0.00</t>
  </si>
  <si>
    <t>100.5.1300.52.2210  AUTO/TRUCK REPAIR</t>
  </si>
  <si>
    <t>S &amp;          0.00</t>
  </si>
  <si>
    <t>100.5.1300.52.2250  OTHER EQPT REPAIR</t>
  </si>
  <si>
    <t>100.5.1300.52.3210  CELL PHONES</t>
  </si>
  <si>
    <t>100.5.1300.52.3220  TELEPHONE</t>
  </si>
  <si>
    <t>100.5.1300.52.3300  ADVERTISING</t>
  </si>
  <si>
    <t>100.5.1300.52.3310  PUBLIC NOTICES</t>
  </si>
  <si>
    <t>100.5.1300.52.3400  PRINTING &amp; BINDIN</t>
  </si>
  <si>
    <t>100.5.1300.52.3500  TRAVEL</t>
  </si>
  <si>
    <t>100.5.1300.52.3600  DUES &amp; FEES</t>
  </si>
  <si>
    <t>100.5.1300.52.3700  EDUCATION &amp; TRAIN</t>
  </si>
  <si>
    <t>ING          0.00</t>
  </si>
  <si>
    <t>100.5.1300.52.3970  POSTAGE</t>
  </si>
  <si>
    <t>100.5.1300.52.9998  CONTINGENCY</t>
  </si>
  <si>
    <t>100.5.1300.53.1105  OFFICE SUPPLIES</t>
  </si>
  <si>
    <t>(      2,975.00</t>
  </si>
  <si>
    <t>)         554.10</t>
  </si>
  <si>
    <t>100.5.1300.53.1160  OPERATING SUPPLIE</t>
  </si>
  <si>
    <t>100.5.1300.53.1270  GASOLINE</t>
  </si>
  <si>
    <t>100.5.1300.53.1280  UTILITIES</t>
  </si>
  <si>
    <t>100.5.1300.53.1301  COMMUNITY MEETING</t>
  </si>
  <si>
    <t>S/S          0.00</t>
  </si>
  <si>
    <t>100.5.1300.53.1400  BOOKS &amp; PERIODICA</t>
  </si>
  <si>
    <t>LS           0.00</t>
  </si>
  <si>
    <t>100.5.1300.53.1600  SMALL EQUIPMENT</t>
  </si>
  <si>
    <t>100.5.1300.53.1795  MISCELLANEOUS</t>
  </si>
  <si>
    <t>100.5.1300.53.3310  PUBLIC NOTICES</t>
  </si>
  <si>
    <t>100.5.1300.54.2500  EQUIPMENT</t>
  </si>
  <si>
    <t>PAGE:  11</t>
  </si>
  <si>
    <t>100.5.1330.51.1100  Regular Employees</t>
  </si>
  <si>
    <t>100.5.1330.51.1160  Part- Time</t>
  </si>
  <si>
    <t>100.5.1330.51.1300  Overtime</t>
  </si>
  <si>
    <t>100.5.1330.51.2100  Group Insurance</t>
  </si>
  <si>
    <t>100.5.1330.51.2110  Life Insurance</t>
  </si>
  <si>
    <t>100.5.1330.51.2200  Social Security</t>
  </si>
  <si>
    <t>100.5.1330.51.2300  Medicare</t>
  </si>
  <si>
    <t>100.5.1330.51.2400  Retirement Contri</t>
  </si>
  <si>
    <t>but          0.00</t>
  </si>
  <si>
    <t>100.5.1330.51.2700  Worker's Compensa</t>
  </si>
  <si>
    <t>tio          0.00</t>
  </si>
  <si>
    <t>100.5.1330.52.1205  Pre Employ/Drug S</t>
  </si>
  <si>
    <t>cre          0.00</t>
  </si>
  <si>
    <t>100.5.1330.52.1230  Legal</t>
  </si>
  <si>
    <t>100.5.1330.52.2200  Repairs and Maint</t>
  </si>
  <si>
    <t>ene          0.00</t>
  </si>
  <si>
    <t>100.5.1330.52.2210  AUTO/TRUCK REPAIR</t>
  </si>
  <si>
    <t>100.5.1330.52.2250  Other Equipment R</t>
  </si>
  <si>
    <t>epa          0.00</t>
  </si>
  <si>
    <t>100.5.1330.52.3100  INSURANCE OTHER T</t>
  </si>
  <si>
    <t>HAN          0.00</t>
  </si>
  <si>
    <t>100.5.1330.52.3210  CELL PHONES</t>
  </si>
  <si>
    <t>100.5.1330.52.3220  Telephones</t>
  </si>
  <si>
    <t>100.5.1330.52.3300  ADVERTISING</t>
  </si>
  <si>
    <t>100.5.1330.52.3310  Public Notices</t>
  </si>
  <si>
    <t>100.5.1330.52.3320  Promotions</t>
  </si>
  <si>
    <t>100.5.1330.52.3400  PRINTING &amp; BINDIN</t>
  </si>
  <si>
    <t>100.5.1330.52.3420  CODE UPDATE</t>
  </si>
  <si>
    <t>100.5.1330.52.3500  Travel</t>
  </si>
  <si>
    <t>100.5.1330.52.3600  Dues and Fees</t>
  </si>
  <si>
    <t>100.5.1330.52.3700  Education and Tra</t>
  </si>
  <si>
    <t>ini          0.00</t>
  </si>
  <si>
    <t>100.5.1330.52.3850  CONTRACT LABOR</t>
  </si>
  <si>
    <t>100.5.1330.52.3855  CONTRACTS &amp; FEES</t>
  </si>
  <si>
    <t>100.5.1330.52.3970  Postage</t>
  </si>
  <si>
    <t>100.5.1330.53.1105  Office Supplies</t>
  </si>
  <si>
    <t>)       3,350.17</t>
  </si>
  <si>
    <t>100.5.1330.53.1160  Operating Supplie</t>
  </si>
  <si>
    <t>s            0.00</t>
  </si>
  <si>
    <t>100.5.1330.53.1270  Energy-Gasoline/D</t>
  </si>
  <si>
    <t>ies          0.00</t>
  </si>
  <si>
    <t>100.5.1330.53.1280  UTILITIES</t>
  </si>
  <si>
    <t>100.5.1330.53.1400  BOOKS &amp; PERIODICA</t>
  </si>
  <si>
    <t>100.5.1330.53.1600  Small Equipment</t>
  </si>
  <si>
    <t>100.5.1330.53.1729  Other Events</t>
  </si>
  <si>
    <t>100.5.1330.53.1730  Mayor's Motorcade</t>
  </si>
  <si>
    <t>100.5.1330.53.1790  Election Expense</t>
  </si>
  <si>
    <t>100.5.1330.53.1795  Miscellaneous</t>
  </si>
  <si>
    <t>PAGE:  12</t>
  </si>
  <si>
    <t>PAGE:  13</t>
  </si>
  <si>
    <t>100.5.1510.51.1300  OVERTIME</t>
  </si>
  <si>
    <t>100.5.1510.51.2100  GROUP INSURANCE</t>
  </si>
  <si>
    <t>100.5.1510.51.2110  LIFE INSURANCE</t>
  </si>
  <si>
    <t>100.5.1510.51.2200  SOCIAL SEC (FICA)</t>
  </si>
  <si>
    <t>CN     34,409.00</t>
  </si>
  <si>
    <t>100.5.1510.51.2300  MEDICARE PAYABLE</t>
  </si>
  <si>
    <t>100.5.1510.51.2305  IRS PENALTIES</t>
  </si>
  <si>
    <t>100.5.1510.51.2400  RETIREMENT CONTRI</t>
  </si>
  <si>
    <t>BUT     62,625.00</t>
  </si>
  <si>
    <t>100.5.1510.51.2600  UNEMPLOYMENT INSU</t>
  </si>
  <si>
    <t>RAN     22,000.00</t>
  </si>
  <si>
    <t>100.5.1510.51.2700  WORKER'S COMPENSA</t>
  </si>
  <si>
    <t>TIO     11,761.00</t>
  </si>
  <si>
    <t>100.5.1510.52.1230  LEGAL</t>
  </si>
  <si>
    <t>100.5.1510.52.1250  ENGINEERING</t>
  </si>
  <si>
    <t>100.5.1510.52.1280  OTHER</t>
  </si>
  <si>
    <t>100.5.1510.52.2200  REPAIRS &amp; MAINTEN</t>
  </si>
  <si>
    <t>ANC      1,000.00</t>
  </si>
  <si>
    <t>100.5.1510.52.2220  COMPUTER REPAIRS/</t>
  </si>
  <si>
    <t>MAI     40,000.00</t>
  </si>
  <si>
    <t>100.5.1510.52.2240  BLDG REPAIRS &amp; MA</t>
  </si>
  <si>
    <t>INT     25,000.00</t>
  </si>
  <si>
    <t>100.5.1510.52.2250  OTHER EQUIP REPAI</t>
  </si>
  <si>
    <t>R/M        800.00</t>
  </si>
  <si>
    <t>100.5.1510.52.2310  RENTAL OF LAND/BU</t>
  </si>
  <si>
    <t>ILD          0.00</t>
  </si>
  <si>
    <t>100.5.1510.52.2320  RENTAL OF EQUIP/V</t>
  </si>
  <si>
    <t>EHC          0.00</t>
  </si>
  <si>
    <t>100.5.1510.52.3100  INS, OTHER THAN E</t>
  </si>
  <si>
    <t>MP     485,000.00</t>
  </si>
  <si>
    <t>100.5.1510.52.3210  CELL PHONES</t>
  </si>
  <si>
    <t>100.5.1510.52.3220  TELEPHONE</t>
  </si>
  <si>
    <t>100.5.1510.52.3300  ADVERTISING</t>
  </si>
  <si>
    <t>100.5.1510.52.3310  PUBLIC NOTICES</t>
  </si>
  <si>
    <t>100.5.1510.52.3320  PROMOTIONS</t>
  </si>
  <si>
    <t>100.5.1510.52.3400  PRINTING &amp; BINDIN</t>
  </si>
  <si>
    <t>G        3,500.00</t>
  </si>
  <si>
    <t>100.5.1510.52.3500  TRAVEL</t>
  </si>
  <si>
    <t>100.5.1510.52.3600  DUES &amp; FEES</t>
  </si>
  <si>
    <t>100.5.1510.52.3700  EDUCATION &amp; TRAIN</t>
  </si>
  <si>
    <t>ING     12,000.00</t>
  </si>
  <si>
    <t>100.5.1510.52.3970  POSTAGE</t>
  </si>
  <si>
    <t>100.5.1510.52.9998  CONTINGENCIES</t>
  </si>
  <si>
    <t>100.5.1510.52.9999  RESERVES</t>
  </si>
  <si>
    <t>100.5.1510.53.1105  OFFICE SUPPLIES</t>
  </si>
  <si>
    <t>100.5.1510.53.1160  OPERATING SUPPLIE</t>
  </si>
  <si>
    <t>S        2,000.00</t>
  </si>
  <si>
    <t>100.5.1510.53.1270  ENERGY-GASOLINE/D</t>
  </si>
  <si>
    <t>IES        500.00</t>
  </si>
  <si>
    <t>100.5.1510.53.1280  UTILITIES</t>
  </si>
  <si>
    <t>100.5.1510.53.1400  BOOKS &amp; PERIODICA</t>
  </si>
  <si>
    <t>LS       1,000.00</t>
  </si>
  <si>
    <t>100.5.1510.53.1600  SMALL EQUIPMENT</t>
  </si>
  <si>
    <t>100.5.1510.53.1729  OTHER EVENTS</t>
  </si>
  <si>
    <t>PAGE:  14</t>
  </si>
  <si>
    <t>100.5.1510.53.1730  MAYOR'S MOTORCADE</t>
  </si>
  <si>
    <t>100.5.1510.53.1790  ELECTION EXPENSE</t>
  </si>
  <si>
    <t>100.5.1510.53.1795  MISCELLANEOUS</t>
  </si>
  <si>
    <t>100.5.1510.54.1310  CITY HALL BUILDIN</t>
  </si>
  <si>
    <t>100.5.1510.54.2300  FURNITURE &amp; FIXTU</t>
  </si>
  <si>
    <t>RES      2,000.00</t>
  </si>
  <si>
    <t>100.5.1510.54.2400  COMPUTERS</t>
  </si>
  <si>
    <t>100.5.1510.54.2500  EQUIPMENT</t>
  </si>
  <si>
    <t>100.5.1510.54.2599  CAPITAL OUTLAY</t>
  </si>
  <si>
    <t>100.5.1510.57.3010  BANK CHARGES</t>
  </si>
  <si>
    <t>100.5.1510.57.3017  Cash (Over)Short</t>
  </si>
  <si>
    <t>100.5.1510.57.3020  CONSUMPTION TAX R</t>
  </si>
  <si>
    <t>EFU          0.00</t>
  </si>
  <si>
    <t>100.5.1510.57.3500  Settlement</t>
  </si>
  <si>
    <t>PAGE:  15</t>
  </si>
  <si>
    <t>100.5.1512.51.1100  REGULAR EMPLOYEES</t>
  </si>
  <si>
    <t>100.5.1512.51.1160  PART TIME</t>
  </si>
  <si>
    <t>(      1,500.00</t>
  </si>
  <si>
    <t>100.5.1512.51.1300  OVERTIME</t>
  </si>
  <si>
    <t>100.5.1512.51.2100  GROUP INSURANCE</t>
  </si>
  <si>
    <t>100.5.1512.51.2110  LIFE INSURANCE</t>
  </si>
  <si>
    <t>100.5.1512.51.2200  FICA</t>
  </si>
  <si>
    <t>100.5.1512.51.2300  MEDICARE</t>
  </si>
  <si>
    <t>100.5.1512.51.2400  RETIREMENT</t>
  </si>
  <si>
    <t>100.5.1512.51.2600  UNEMPLOYMENT INS</t>
  </si>
  <si>
    <t>100.5.1512.51.2700  WORKERS COMP</t>
  </si>
  <si>
    <t>100.5.1512.52.1000  Property Tax Paym</t>
  </si>
  <si>
    <t>ent          0.00</t>
  </si>
  <si>
    <t>100.5.1512.52.1205  Pre Employ/Drug S</t>
  </si>
  <si>
    <t>100.5.1512.52.1220  AUDITS</t>
  </si>
  <si>
    <t>100.5.1512.52.2200  REPAIRS &amp; MAINT</t>
  </si>
  <si>
    <t>100.5.1512.52.2250  OTHER EQPT REPAIR</t>
  </si>
  <si>
    <t>100.5.1512.52.2325  PARKING LOT RENTA</t>
  </si>
  <si>
    <t>L            0.00</t>
  </si>
  <si>
    <t>100.5.1512.52.3100  Insurance Other T</t>
  </si>
  <si>
    <t>han          0.00</t>
  </si>
  <si>
    <t>100.5.1512.52.3210  CELL PHONES</t>
  </si>
  <si>
    <t>100.5.1512.52.3220  TELEPHONE</t>
  </si>
  <si>
    <t>100.5.1512.52.3400  PRINTING &amp; BINDIN</t>
  </si>
  <si>
    <t>100.5.1512.52.3500  TRAVEL</t>
  </si>
  <si>
    <t>100.5.1512.52.3600  DUES &amp; FEES</t>
  </si>
  <si>
    <t>100.5.1512.52.3700  EDUCATION &amp; TRAIN</t>
  </si>
  <si>
    <t>100.5.1512.52.3855  CONTRACTS &amp; FEES</t>
  </si>
  <si>
    <t>100.5.1512.52.3970  POSTAGE</t>
  </si>
  <si>
    <t>100.5.1512.53.1105  OFFICE SUPPLIES</t>
  </si>
  <si>
    <t>100.5.1512.53.1160  OPERATING SUPPLIE</t>
  </si>
  <si>
    <t>100.5.1512.53.1270  GASOLINE</t>
  </si>
  <si>
    <t>100.5.1512.53.1280  UTILITIES</t>
  </si>
  <si>
    <t>100.5.1512.53.1400  BOOKS &amp; PERIODICA</t>
  </si>
  <si>
    <t>100.5.1512.53.1600  SMALL EQPT</t>
  </si>
  <si>
    <t>100.5.1512.53.1795  MISCELLANEOUS</t>
  </si>
  <si>
    <t>100.5.1512.54.2400  COMPUTERS</t>
  </si>
  <si>
    <t>100.5.1512.54.2599  CAPITAL OUTLAY</t>
  </si>
  <si>
    <t>PAGE:  16</t>
  </si>
  <si>
    <t>100.5.1512.57.3010  BANK CHARGES</t>
  </si>
  <si>
    <t>100.5.1512.57.3017  UNRECONCILED ITEM</t>
  </si>
  <si>
    <t>PAGE:  17</t>
  </si>
  <si>
    <t>100.5.1530.51.1100  REGULAR SALARIES</t>
  </si>
  <si>
    <t>100.5.1530.51.2100  GROUP INSURANCE</t>
  </si>
  <si>
    <t>100.5.1530.51.2110  LIFE INSURANCE</t>
  </si>
  <si>
    <t>100.5.1530.51.2200  SOCIAL SECURITY</t>
  </si>
  <si>
    <t>100.5.1530.51.2300  MEDICARE PAYABLE</t>
  </si>
  <si>
    <t>100.5.1530.51.2400  RETIREMENT CONTRI</t>
  </si>
  <si>
    <t>BUT          0.00</t>
  </si>
  <si>
    <t>100.5.1530.51.2700  WORKER'S COMPENSA</t>
  </si>
  <si>
    <t>TIO          0.00</t>
  </si>
  <si>
    <t>100.5.1530.52.1230  LEGAL-SPECIALIZED</t>
  </si>
  <si>
    <t>SV          0.00</t>
  </si>
  <si>
    <t>100.5.1530.52.3210  CELL PHONES</t>
  </si>
  <si>
    <t>100.5.1530.52.3400  PRINTING &amp; BINDIN</t>
  </si>
  <si>
    <t>100.5.1530.52.3500  TRAVEL</t>
  </si>
  <si>
    <t>100.5.1530.52.3600  DUES AND FEES</t>
  </si>
  <si>
    <t>100.5.1530.52.3700  TRAINING</t>
  </si>
  <si>
    <t>100.5.1530.52.3710  TRAINING MATERIAL</t>
  </si>
  <si>
    <t>100.5.1530.52.3970  POSTAGE</t>
  </si>
  <si>
    <t>100.5.1530.53.1105  OFFICE SUPPLIES</t>
  </si>
  <si>
    <t>100.5.1530.53.1160  OPERATING SUPPLIE</t>
  </si>
  <si>
    <t>100.5.1530.53.1400  BOOKS &amp; PERIODICA</t>
  </si>
  <si>
    <t>100.5.1530.53.1600  SMALL EQUIPMENT</t>
  </si>
  <si>
    <t>100.5.1530.54.2500  EQUIPMENT</t>
  </si>
  <si>
    <t>PAGE:  18</t>
  </si>
  <si>
    <t>100.5.1532.51.1100  REGULAR EMPLOYEES</t>
  </si>
  <si>
    <t>100.5.1532.51.1160  PART TIME</t>
  </si>
  <si>
    <t>100.5.1532.51.1300  OVERTIME</t>
  </si>
  <si>
    <t>100.5.1532.51.2100  GROUP INSURANCE</t>
  </si>
  <si>
    <t>100.5.1532.51.2110  LIFE INSURANCE</t>
  </si>
  <si>
    <t>100.5.1532.51.2200  SOCIAL SEC (FICA)</t>
  </si>
  <si>
    <t>CN      3,584.00</t>
  </si>
  <si>
    <t>100.5.1532.51.2300  MEDICARE PAYABLE</t>
  </si>
  <si>
    <t>100.5.1532.51.2400  RETIREMENT CONTRI</t>
  </si>
  <si>
    <t>BUT      7,953.00</t>
  </si>
  <si>
    <t>100.5.1532.51.2700  WORKER'S COMPENSA</t>
  </si>
  <si>
    <t>TIO      1,234.00</t>
  </si>
  <si>
    <t>100.5.1532.52.1205  Pre Employ Drug S</t>
  </si>
  <si>
    <t>100.5.1532.52.2210  AUTO/TRUCK REPAIR</t>
  </si>
  <si>
    <t>S &amp;      1,000.00</t>
  </si>
  <si>
    <t>100.5.1532.52.2250  OTHER EQUIP REPAI</t>
  </si>
  <si>
    <t>R/M        250.00</t>
  </si>
  <si>
    <t>100.5.1532.52.3210  CELL PHONES</t>
  </si>
  <si>
    <t>100.5.1532.52.3220  TELEPHONE</t>
  </si>
  <si>
    <t>100.5.1532.52.3500  TRAVEL</t>
  </si>
  <si>
    <t>100.5.1532.52.3600  DUES &amp; FEES</t>
  </si>
  <si>
    <t>100.5.1532.52.3700  EDUCATION &amp; TRAIN</t>
  </si>
  <si>
    <t>ING      2,000.00</t>
  </si>
  <si>
    <t>100.5.1532.52.3710  TRAINING MATERIAL</t>
  </si>
  <si>
    <t>100.5.1532.52.3855  CONTRACTS &amp; FEES</t>
  </si>
  <si>
    <t>100.5.1532.52.3970  POSTAGE</t>
  </si>
  <si>
    <t>100.5.1532.53.1105  OFFICE SUPPLIES</t>
  </si>
  <si>
    <t>100.5.1532.53.1160  OPERATING SUPPLIE</t>
  </si>
  <si>
    <t>S        1,000.00</t>
  </si>
  <si>
    <t>100.5.1532.53.1270  ENERGY-GASOLINE/D</t>
  </si>
  <si>
    <t>IES      1,800.00</t>
  </si>
  <si>
    <t>100.5.1532.53.1600  SMALL EQUIPMENT</t>
  </si>
  <si>
    <t>100.5.1532.53.1785  UNIFORMS</t>
  </si>
  <si>
    <t>100.5.1532.53.1795  MISCELLANEOUS</t>
  </si>
  <si>
    <t>100.5.1532.54.2300  FURNITURE &amp; FIXTU</t>
  </si>
  <si>
    <t>RES        250.00</t>
  </si>
  <si>
    <t>100.5.1532.54.2400  COMPUTERS</t>
  </si>
  <si>
    <t>PAGE:  19</t>
  </si>
  <si>
    <t>100.5.1535.51.1100  REGULAR EMPLOYEES</t>
  </si>
  <si>
    <t>100.5.1535.51.1160  PART TIME</t>
  </si>
  <si>
    <t>100.5.1535.51.1300  OVERTIME</t>
  </si>
  <si>
    <t>100.5.1535.51.2100  GROUP INSURANCE</t>
  </si>
  <si>
    <t>100.5.1535.51.2110  LIFE INS</t>
  </si>
  <si>
    <t>100.5.1535.51.2200  FICA</t>
  </si>
  <si>
    <t>100.5.1535.51.2300  MEDICARE</t>
  </si>
  <si>
    <t>100.5.1535.51.2400  Retirement</t>
  </si>
  <si>
    <t>100.5.1535.51.2700  WORKERS COMP</t>
  </si>
  <si>
    <t>100.5.1535.52.1205  PRE EMPLOYMENT DR</t>
  </si>
  <si>
    <t>100.5.1535.52.1301  TECHNICAL-SOFTWAR</t>
  </si>
  <si>
    <t>E M          0.00</t>
  </si>
  <si>
    <t>100.5.1535.52.1302  TECHNICAL- HARDWA</t>
  </si>
  <si>
    <t>RE           0.00</t>
  </si>
  <si>
    <t>100.5.1535.52.1303  PURCHASE OF SOFTW</t>
  </si>
  <si>
    <t>ARE          0.00</t>
  </si>
  <si>
    <t>100.5.1535.52.2220  COMPUTER REPAIRS/</t>
  </si>
  <si>
    <t>MAI          0.00</t>
  </si>
  <si>
    <t>100.5.1535.52.2250  OTHER EQPT REPAIR</t>
  </si>
  <si>
    <t>100.5.1535.52.3210  CELL PHONES</t>
  </si>
  <si>
    <t>100.5.1535.52.3220  NETWORK/TELEPHONE</t>
  </si>
  <si>
    <t>100.5.1535.52.3221  NETWORK/TELEPHONE</t>
  </si>
  <si>
    <t>S-C          0.00</t>
  </si>
  <si>
    <t>100.5.1535.52.3222  NETWORK/TELEPHONE</t>
  </si>
  <si>
    <t>S-F          0.00</t>
  </si>
  <si>
    <t>100.5.1535.52.3223  NETWORK/TELEPHONE</t>
  </si>
  <si>
    <t>S-P          0.00</t>
  </si>
  <si>
    <t>100.5.1535.52.3224  NETWORK/TELEPHONE</t>
  </si>
  <si>
    <t>S P          0.00</t>
  </si>
  <si>
    <t>100.5.1535.52.3225  NETWORK/TELEPHONE</t>
  </si>
  <si>
    <t>S C          0.00</t>
  </si>
  <si>
    <t>100.5.1535.52.3226  NETWORK/TELEPHONE</t>
  </si>
  <si>
    <t>PR          0.00</t>
  </si>
  <si>
    <t>100.5.1535.52.3227  TELEPHONES-Water</t>
  </si>
  <si>
    <t>Pla          0.00</t>
  </si>
  <si>
    <t>100.5.1535.52.3228  TELEPHONES-Wastew</t>
  </si>
  <si>
    <t>ate          0.00</t>
  </si>
  <si>
    <t>100.5.1535.52.3229  TELEPHONES-WELCOM</t>
  </si>
  <si>
    <t>E C          0.00</t>
  </si>
  <si>
    <t>100.5.1535.52.3230  NETWORK/TELEPHONE</t>
  </si>
  <si>
    <t>S A          0.00</t>
  </si>
  <si>
    <t>100.5.1535.52.3500  TRAVEL</t>
  </si>
  <si>
    <t>100.5.1535.52.3600  DUES &amp; FEES</t>
  </si>
  <si>
    <t>100.5.1535.52.3700  EDUCATION &amp; TRAIN</t>
  </si>
  <si>
    <t>100.5.1535.52.3851  CONTRACTED SERVIC</t>
  </si>
  <si>
    <t>ES-          0.00</t>
  </si>
  <si>
    <t>100.5.1535.52.3852  CONTRACTED SERVIC</t>
  </si>
  <si>
    <t>100.5.1535.52.3853  CONTRACTED SERVIC</t>
  </si>
  <si>
    <t>100.5.1535.52.3854  CONTRACTED SERVIC</t>
  </si>
  <si>
    <t>100.5.1535.52.3855  CONTRACTS &amp; FEES</t>
  </si>
  <si>
    <t>100.5.1535.52.3856  CONTRACTED SERVIC</t>
  </si>
  <si>
    <t>ES_          0.00</t>
  </si>
  <si>
    <t>100.5.1535.52.3857  CONTRACTED SERVIC</t>
  </si>
  <si>
    <t>100.5.1535.52.3858  CONTRACTED SERVIC</t>
  </si>
  <si>
    <t>100.5.1535.52.3859  CONTRACTED SERVIC</t>
  </si>
  <si>
    <t>100.5.1535.52.3860  CONTRACTED SERVIC</t>
  </si>
  <si>
    <t>100.5.1535.52.3861  CONTRACTED SERVIC</t>
  </si>
  <si>
    <t>PAGE:  20</t>
  </si>
  <si>
    <t>100.5.1535.52.3862  CONTRACTED SERVIC</t>
  </si>
  <si>
    <t>100.5.1535.53.1105  OFFICE SUPPLIES</t>
  </si>
  <si>
    <t>100.5.1535.53.1160  OPERATING SUPPLIE</t>
  </si>
  <si>
    <t>100.5.1535.53.1270  GASOLINE</t>
  </si>
  <si>
    <t>100.5.1535.53.1280  UTILITIES</t>
  </si>
  <si>
    <t>100.5.1535.53.1400  BOOKS &amp; PERIODICA</t>
  </si>
  <si>
    <t>100.5.1535.53.1600  SMALL EQPT</t>
  </si>
  <si>
    <t>100.5.1535.54.2400  COMPUTERS</t>
  </si>
  <si>
    <t>100.5.1535.54.2401  PURCHASE XP COMPU</t>
  </si>
  <si>
    <t>TER          0.00</t>
  </si>
  <si>
    <t>100.5.1535.54.2599  CAPITAL OUTLAY</t>
  </si>
  <si>
    <t>PAGE:  21</t>
  </si>
  <si>
    <t>100.5.1540.51.1100  Regular Employees</t>
  </si>
  <si>
    <t>100.5.1540.51.1160  Part-Time</t>
  </si>
  <si>
    <t>100.5.1540.51.2100  Group Insurance</t>
  </si>
  <si>
    <t>100.5.1540.51.2110  Life Insurance</t>
  </si>
  <si>
    <t>100.5.1540.51.2200  Social Security (</t>
  </si>
  <si>
    <t>FIC          0.00</t>
  </si>
  <si>
    <t>100.5.1540.51.2300  Medicare Payable</t>
  </si>
  <si>
    <t>100.5.1540.51.2400  Retirement Contri</t>
  </si>
  <si>
    <t>100.5.1540.51.2500  Tutition Reimburs</t>
  </si>
  <si>
    <t>eme          0.00</t>
  </si>
  <si>
    <t>100.5.1540.51.2700  Workers Compensat</t>
  </si>
  <si>
    <t>ion          0.00</t>
  </si>
  <si>
    <t>100.5.1540.52.1205  Pre Employ Drug S</t>
  </si>
  <si>
    <t>100.5.1540.52.3210  CELL PHONES</t>
  </si>
  <si>
    <t>100.5.1540.52.3300  ADVERTISING</t>
  </si>
  <si>
    <t>100.5.1540.52.3310  PUBLIC NOTICES Hu</t>
  </si>
  <si>
    <t>man          0.00</t>
  </si>
  <si>
    <t>100.5.1540.52.3500  Travel</t>
  </si>
  <si>
    <t>100.5.1540.52.3600  Dues and Fees</t>
  </si>
  <si>
    <t>100.5.1540.52.3700  Education and Tra</t>
  </si>
  <si>
    <t>100.5.1540.52.3855  CONTRACTS &amp; FEES</t>
  </si>
  <si>
    <t>100.5.1540.52.3970  Postage</t>
  </si>
  <si>
    <t>100.5.1540.52.5160   Health and Welln</t>
  </si>
  <si>
    <t>ess          0.00</t>
  </si>
  <si>
    <t>100.5.1540.53.1105  Office Supplies</t>
  </si>
  <si>
    <t>100.5.1540.53.1400  BOOKS &amp; PERIODICA</t>
  </si>
  <si>
    <t>100.5.1540.53.1729  Other Events</t>
  </si>
  <si>
    <t>PAGE:  22</t>
  </si>
  <si>
    <t>100.5.1565.52.1205  Pre Employ Drug S</t>
  </si>
  <si>
    <t>100.5.1565.52.2200  BLDG REPAIRS &amp; MA</t>
  </si>
  <si>
    <t>INT          0.00</t>
  </si>
  <si>
    <t>100.5.1565.52.2201  BLDG REPAIRS &amp; MA</t>
  </si>
  <si>
    <t>100.5.1565.52.2202  BLDG REPAIRS &amp; MA</t>
  </si>
  <si>
    <t>100.5.1565.52.2203  BLDG REPAIRS &amp; MA</t>
  </si>
  <si>
    <t>100.5.1565.52.2204  BLDG REPAIRS &amp; MA</t>
  </si>
  <si>
    <t>100.5.1565.52.2205  BLDG REPAIRS &amp; MA</t>
  </si>
  <si>
    <t>100.5.1565.52.2206  BLDG REPAIRS &amp; MA</t>
  </si>
  <si>
    <t>100.5.1565.52.2207  BLDG REPAIRS &amp; MA</t>
  </si>
  <si>
    <t>100.5.1565.52.2208  BLDG REPAIRS &amp; MA</t>
  </si>
  <si>
    <t>100.5.1565.52.2209  BLDG REPAIRS &amp; MA</t>
  </si>
  <si>
    <t>100.5.1565.52.2210  BLDG REPAIRS &amp; MA</t>
  </si>
  <si>
    <t>100.5.1565.52.2211  BLDG REPAIRS &amp; MA</t>
  </si>
  <si>
    <t>100.5.1565.52.2310  RENTAL OF LAND/BU</t>
  </si>
  <si>
    <t>100.5.1565.52.3500  TRAVEL</t>
  </si>
  <si>
    <t>100.5.1565.52.3851  CONTRACTED SVCS -</t>
  </si>
  <si>
    <t>CI          0.00</t>
  </si>
  <si>
    <t>100.5.1565.52.3852  CONTRACTED SVCS -</t>
  </si>
  <si>
    <t>88          0.00</t>
  </si>
  <si>
    <t>100.5.1565.52.3853  CONTRACTED SVCS -</t>
  </si>
  <si>
    <t>50          0.00</t>
  </si>
  <si>
    <t>100.5.1565.52.3854  CONTRACTED SVCS -</t>
  </si>
  <si>
    <t>30          0.00</t>
  </si>
  <si>
    <t>100.5.1565.52.3855  CONTRACTS &amp; FEES</t>
  </si>
  <si>
    <t>100.5.1565.52.3856  CONTRACTED SVCS -</t>
  </si>
  <si>
    <t>CO          0.00</t>
  </si>
  <si>
    <t>100.5.1565.52.3857  CONTRACTED SVCS -</t>
  </si>
  <si>
    <t>100.5.1565.52.3858  CONTRACTED SVCS -</t>
  </si>
  <si>
    <t>WA          0.00</t>
  </si>
  <si>
    <t>100.5.1565.52.3859  CONTRACTED SVCS -</t>
  </si>
  <si>
    <t>100.5.1565.52.3860  CONTRACTED SVCS -</t>
  </si>
  <si>
    <t>5           0.00</t>
  </si>
  <si>
    <t>100.5.1565.52.3861  CONTRACTED SVCS -</t>
  </si>
  <si>
    <t>AV          0.00</t>
  </si>
  <si>
    <t>100.5.1565.52.3862  CONTRACTED SVCS -</t>
  </si>
  <si>
    <t>SQ          0.00</t>
  </si>
  <si>
    <t>100.5.1565.52.3863  CONTRACTED SVCS -</t>
  </si>
  <si>
    <t>RU          0.00</t>
  </si>
  <si>
    <t>100.5.1565.52.3864  CONTRACTED SVCS -</t>
  </si>
  <si>
    <t>AL          0.00</t>
  </si>
  <si>
    <t>100.5.1565.53.1160  OPERATING SUPPLIE</t>
  </si>
  <si>
    <t>100.5.1565.53.1280  UTILITIES</t>
  </si>
  <si>
    <t>100.5.1565.53.1281  ELECTRICITY-City</t>
  </si>
  <si>
    <t>Hal          0.00</t>
  </si>
  <si>
    <t>100.5.1565.53.1282  ELECTRICITY-Fire/</t>
  </si>
  <si>
    <t>Pol          0.00</t>
  </si>
  <si>
    <t>100.5.1565.53.1283  ELECTRICITY--Publ</t>
  </si>
  <si>
    <t>ic           0.00</t>
  </si>
  <si>
    <t>100.5.1565.53.1284  ELECTRICITY-Publi</t>
  </si>
  <si>
    <t>c W          0.00</t>
  </si>
  <si>
    <t>100.5.1565.53.1285  ELECTRICITY-Court</t>
  </si>
  <si>
    <t>Se          0.00</t>
  </si>
  <si>
    <t>100.5.1565.53.1286  ELECTRICITY-Proba</t>
  </si>
  <si>
    <t>100.5.1565.53.1287  ELECTRICITY-Water</t>
  </si>
  <si>
    <t>Pl          0.00</t>
  </si>
  <si>
    <t>100.5.1565.53.1288  ELECTRICITY--Wast</t>
  </si>
  <si>
    <t>ewa          0.00</t>
  </si>
  <si>
    <t>100.5.1565.53.1289  ELECTRICITY-Main</t>
  </si>
  <si>
    <t>St           0.00</t>
  </si>
  <si>
    <t>100.5.1565.53.1290  ELECTRICITY-1067</t>
  </si>
  <si>
    <t>Ind          0.00</t>
  </si>
  <si>
    <t>PAGE:  23</t>
  </si>
  <si>
    <t>100.5.1565.53.1291  ELECTRICITY-44 Le</t>
  </si>
  <si>
    <t>gio          0.00</t>
  </si>
  <si>
    <t>100.5.1565.53.1292  ELECTRICITY-SQUAR</t>
  </si>
  <si>
    <t>E            0.00</t>
  </si>
  <si>
    <t>100.5.1565.53.1293  ELECTRICITY-Fire</t>
  </si>
  <si>
    <t>Ava          0.00</t>
  </si>
  <si>
    <t>100.5.1565.53.1294  ELECTRICITY-Bus S</t>
  </si>
  <si>
    <t>hel          0.00</t>
  </si>
  <si>
    <t>100.5.1565.53.1295  ELECTRICITY-Simps</t>
  </si>
  <si>
    <t>on           0.00</t>
  </si>
  <si>
    <t>100.5.1565.53.1296  ELECTRICITY-Alex</t>
  </si>
  <si>
    <t>Pk           0.00</t>
  </si>
  <si>
    <t>100.5.1565.53.1297  ELECTRICITY-Avalo</t>
  </si>
  <si>
    <t>n P          0.00</t>
  </si>
  <si>
    <t>100.5.1565.53.1298  ELECTRICITY-Press</t>
  </si>
  <si>
    <t>Bo          0.00</t>
  </si>
  <si>
    <t>100.5.1565.53.1299  ELECTRICITY-Pump</t>
  </si>
  <si>
    <t>Sta          0.00</t>
  </si>
  <si>
    <t>100.5.1565.53.1300  ELECTRICITY-Sewer</t>
  </si>
  <si>
    <t>100.5.1565.53.1301  ELECTRICITY-Stree</t>
  </si>
  <si>
    <t>t L          0.00</t>
  </si>
  <si>
    <t>100.5.1565.53.1302  ELECTRICITY-Subdi</t>
  </si>
  <si>
    <t>v S          0.00</t>
  </si>
  <si>
    <t>100.5.1565.53.1303  ELECTRICITY-Traff</t>
  </si>
  <si>
    <t>100.5.1565.53.1304  ELECTRICITY-Warni</t>
  </si>
  <si>
    <t>ng           0.00</t>
  </si>
  <si>
    <t>100.5.1565.53.1305  ELECTRICITY-Water</t>
  </si>
  <si>
    <t>To          0.00</t>
  </si>
  <si>
    <t>100.5.1565.53.1306  ELECTRICITY-FOUNT</t>
  </si>
  <si>
    <t>AIN          0.00</t>
  </si>
  <si>
    <t>100.5.1565.53.1307  ELECTRICITY-77 LA</t>
  </si>
  <si>
    <t>WRE          0.00</t>
  </si>
  <si>
    <t>100.5.1565.53.1600  SMALL EQUIPMENT</t>
  </si>
  <si>
    <t>100.5.1565.53.4411  WATER-1067 Ind Pk</t>
  </si>
  <si>
    <t>wy           0.00</t>
  </si>
  <si>
    <t>100.5.1565.53.4412  WATER-City Hall</t>
  </si>
  <si>
    <t>100.5.1565.53.4413  WATER-369 Macon S</t>
  </si>
  <si>
    <t>t.           0.00</t>
  </si>
  <si>
    <t>100.5.1565.53.4414  WATER-373 Macon S</t>
  </si>
  <si>
    <t>100.5.1565.53.4415  WATER-44 Legion R</t>
  </si>
  <si>
    <t>d            0.00</t>
  </si>
  <si>
    <t>100.5.1565.53.4416  WATER-8 Dogwood L</t>
  </si>
  <si>
    <t>n            0.00</t>
  </si>
  <si>
    <t>100.5.1565.53.4417  WATER-88 Keys Fy</t>
  </si>
  <si>
    <t>100.5.1565.53.4418  WATER-1050 Turner</t>
  </si>
  <si>
    <t>Ch          0.00</t>
  </si>
  <si>
    <t>100.5.1565.53.4419  WATER-387 Racetra</t>
  </si>
  <si>
    <t>ck           0.00</t>
  </si>
  <si>
    <t>100.5.1565.53.4420  WATER-1067 Ind Pk</t>
  </si>
  <si>
    <t>100.5.1565.53.4421  WATER-1059 Ind Pk</t>
  </si>
  <si>
    <t>100.5.1565.53.4422  WATER-1045 Ind Pk</t>
  </si>
  <si>
    <t>100.5.1565.53.4423  WATER-300 Simpson</t>
  </si>
  <si>
    <t>St          0.00</t>
  </si>
  <si>
    <t>100.5.1565.53.4602</t>
  </si>
  <si>
    <t>100.5.1565.53.4603</t>
  </si>
  <si>
    <t>100.5.1565.53.4604</t>
  </si>
  <si>
    <t>100.5.1565.53.4606</t>
  </si>
  <si>
    <t>100.5.1565.53.4607</t>
  </si>
  <si>
    <t>100.5.1565.53.4614</t>
  </si>
  <si>
    <t>100.5.1565.53.4701  GAS-1067 Ind. Pkw</t>
  </si>
  <si>
    <t>y            0.00</t>
  </si>
  <si>
    <t>100.5.1565.53.4702  GAS-136 Keys Fy</t>
  </si>
  <si>
    <t>100.5.1565.53.4703  GAS-369 Macon St.</t>
  </si>
  <si>
    <t>100.5.1565.53.4704  GAS-373 Macon St.</t>
  </si>
  <si>
    <t>100.5.1565.53.4705  GAS-44 Legion Rd</t>
  </si>
  <si>
    <t>100.5.1565.53.4706  GAS-8 Dogwood Ln</t>
  </si>
  <si>
    <t>100.5.1565.53.4707  GAS-88 Keys Fy</t>
  </si>
  <si>
    <t>100.5.1565.53.4708  GAS-SQUARE</t>
  </si>
  <si>
    <t>100.5.1565.53.4709  GAS-305 Racetrack</t>
  </si>
  <si>
    <t>Rd          0.00</t>
  </si>
  <si>
    <t>100.5.1565.53.4710  GAS-50 LAWRENCEVI</t>
  </si>
  <si>
    <t>LLE          0.00</t>
  </si>
  <si>
    <t>100.5.1565.53.4711  GAS-77 LAWRENCEVI</t>
  </si>
  <si>
    <t>PAGE:  24</t>
  </si>
  <si>
    <t>PAGE:  25</t>
  </si>
  <si>
    <t>100.5.2650.51.1100  REGULAR EMPLOYEES</t>
  </si>
  <si>
    <t>100.5.2650.51.1160  PART TIME</t>
  </si>
  <si>
    <t>100.5.2650.51.1300  OVERTIME</t>
  </si>
  <si>
    <t>100.5.2650.51.2100  GROUP INSURANCE</t>
  </si>
  <si>
    <t>100.5.2650.51.2110  LIFE INSURANCE</t>
  </si>
  <si>
    <t>100.5.2650.51.2200  SOCIAL SEC (FICA)</t>
  </si>
  <si>
    <t>CN     16,303.00</t>
  </si>
  <si>
    <t>100.5.2650.51.2300  MEDICARE PAYABLE</t>
  </si>
  <si>
    <t>100.5.2650.51.2400  RETIREMENT CONTRI</t>
  </si>
  <si>
    <t>BUT     23,455.00</t>
  </si>
  <si>
    <t>100.5.2650.51.2700  WORKER'S COMPENSA</t>
  </si>
  <si>
    <t>TIO      6,022.00</t>
  </si>
  <si>
    <t>100.5.2650.52.1205  Pre Employ Drug S</t>
  </si>
  <si>
    <t>100.5.2650.52.2200  REPAIRS &amp; MAINTEN</t>
  </si>
  <si>
    <t>ANC        500.00</t>
  </si>
  <si>
    <t>100.5.2650.52.2210  AUTO/TRUCK REPAIR</t>
  </si>
  <si>
    <t>100.5.2650.52.2220  COMPUTER REPAIRS/</t>
  </si>
  <si>
    <t>100.5.2650.52.2221  COURT SOFTWARE SO</t>
  </si>
  <si>
    <t>LUT          0.00</t>
  </si>
  <si>
    <t>100.5.2650.52.2240  BLDG REPAIRS &amp; MA</t>
  </si>
  <si>
    <t>INT      5,000.00</t>
  </si>
  <si>
    <t>100.5.2650.52.2250  OTHER EQUIP REPAI</t>
  </si>
  <si>
    <t>R/M        500.00</t>
  </si>
  <si>
    <t>100.5.2650.52.2310  RENTAL OF LAND/BU</t>
  </si>
  <si>
    <t>ILD     20,000.00</t>
  </si>
  <si>
    <t>100.5.2650.52.3210  CELL PHONES</t>
  </si>
  <si>
    <t>100.5.2650.52.3220  TELEPHONE</t>
  </si>
  <si>
    <t>100.5.2650.52.3310  PUBLIC NOTICES</t>
  </si>
  <si>
    <t>100.5.2650.52.3500  TRAVEL</t>
  </si>
  <si>
    <t>100.5.2650.52.3600  DUES &amp; FEES</t>
  </si>
  <si>
    <t>100.5.2650.52.3700  EDUCATION &amp; TRAIN</t>
  </si>
  <si>
    <t>ING      1,500.00</t>
  </si>
  <si>
    <t>100.5.2650.52.3710  TRAINING MATERIAL</t>
  </si>
  <si>
    <t>100.5.2650.52.3850  CONTRACT LABOR</t>
  </si>
  <si>
    <t>100.5.2650.52.3855  CONTRACTS &amp; FEES</t>
  </si>
  <si>
    <t>100.5.2650.52.3960  PRISONER EXPENSE</t>
  </si>
  <si>
    <t>100.5.2650.52.3970  POSTAGE</t>
  </si>
  <si>
    <t>100.5.2650.53.1105  OFFICE SUPPLIES</t>
  </si>
  <si>
    <t>100.5.2650.53.1110  COMPUTER SUPPLIES</t>
  </si>
  <si>
    <t>100.5.2650.53.1160  OPERATING SUPPLIE</t>
  </si>
  <si>
    <t>S        3,000.00</t>
  </si>
  <si>
    <t>100.5.2650.53.1270  ENERGY-GASOLINE/D</t>
  </si>
  <si>
    <t>IES      1,000.00</t>
  </si>
  <si>
    <t>100.5.2650.53.1280  UTILITIES</t>
  </si>
  <si>
    <t>100.5.2650.53.1596  CT-COMP. UPDATE E</t>
  </si>
  <si>
    <t>XPE          0.00</t>
  </si>
  <si>
    <t>100.5.2650.53.1600  SMALL EQUIPMENT</t>
  </si>
  <si>
    <t>100.5.2650.53.1785  UNIFORMS</t>
  </si>
  <si>
    <t>100.5.2650.53.1795  MISCELLANEOUS</t>
  </si>
  <si>
    <t>PAGE:  26</t>
  </si>
  <si>
    <t>100.5.2650.54.1252  COURT BLDG RENOVA</t>
  </si>
  <si>
    <t>100.5.2650.54.2300  FURNITURE &amp; FIXTU</t>
  </si>
  <si>
    <t>RES      1,000.00</t>
  </si>
  <si>
    <t>100.5.2650.54.2420  SERVER/TOWER</t>
  </si>
  <si>
    <t>100.5.2650.57.2100  GA CRIME VICTIMS</t>
  </si>
  <si>
    <t>100.5.2650.57.2110  VICTIMS ASSISTANC</t>
  </si>
  <si>
    <t>E F     25,000.00</t>
  </si>
  <si>
    <t>100.5.2650.57.2111  VICTIMS COMP/PROB</t>
  </si>
  <si>
    <t>. F          0.00</t>
  </si>
  <si>
    <t>100.5.2650.57.2115  DRUG ABUSE TREATM</t>
  </si>
  <si>
    <t>ENT     10,000.00</t>
  </si>
  <si>
    <t>100.5.2650.57.2116  DRIVER ED &amp; TRAIN</t>
  </si>
  <si>
    <t>ING     20,000.00</t>
  </si>
  <si>
    <t>100.5.2650.57.2120  P.O.A.B.</t>
  </si>
  <si>
    <t>100.5.2650.57.2125  POPIDF-B</t>
  </si>
  <si>
    <t>100.5.2650.57.2130  PROSECUTORS TRAIN</t>
  </si>
  <si>
    <t>ING     50,000.00</t>
  </si>
  <si>
    <t>100.5.2650.57.2145  COUNTY JAIL FUND</t>
  </si>
  <si>
    <t>100.5.2650.57.2150  SPINAL INJURY TRU</t>
  </si>
  <si>
    <t>ST       3,000.00</t>
  </si>
  <si>
    <t>100.5.2650.57.3010  BANK CHARGES</t>
  </si>
  <si>
    <t>PAGE:  27</t>
  </si>
  <si>
    <t>100.5.2660.51.1100  REGULAR EMPLOYEES</t>
  </si>
  <si>
    <t>100.5.2660.51.1300  OVERTIME</t>
  </si>
  <si>
    <t>100.5.2660.51.2100  GROUP INSURANCE</t>
  </si>
  <si>
    <t>100.5.2660.51.2110  LIFE INSURANCE</t>
  </si>
  <si>
    <t>100.5.2660.51.2200  SOCIAL SEC (FICA)</t>
  </si>
  <si>
    <t>CN      4,661.00</t>
  </si>
  <si>
    <t>100.5.2660.51.2300  MEDICARE PAYABLE</t>
  </si>
  <si>
    <t>100.5.2660.51.2400  RETIREMENT CONTRI</t>
  </si>
  <si>
    <t>BUT      9,393.00</t>
  </si>
  <si>
    <t>100.5.2660.51.2700  WORKER'S COMPENSA</t>
  </si>
  <si>
    <t>TIO        234.00</t>
  </si>
  <si>
    <t>100.5.2660.52.1205  Pre-Employ/Drug S</t>
  </si>
  <si>
    <t>100.5.2660.52.2221  COURTWARE SOLUTIO</t>
  </si>
  <si>
    <t>NS         500.00</t>
  </si>
  <si>
    <t>100.5.2660.52.2240  BLDG REPAIRS &amp; MA</t>
  </si>
  <si>
    <t>INT        500.00</t>
  </si>
  <si>
    <t>100.5.2660.52.2250  OTHER EQUIP REPAI</t>
  </si>
  <si>
    <t>R/M          0.00</t>
  </si>
  <si>
    <t>100.5.2660.52.3210  CELL PHONES</t>
  </si>
  <si>
    <t>100.5.2660.52.3220  TELEPHONE</t>
  </si>
  <si>
    <t>100.5.2660.52.3500  TRAVEL</t>
  </si>
  <si>
    <t>100.5.2660.52.3600  DUES AND FEES</t>
  </si>
  <si>
    <t>100.5.2660.52.3700  EDUCATION &amp; TRAIN</t>
  </si>
  <si>
    <t>ING        500.00</t>
  </si>
  <si>
    <t>100.5.2660.52.3710  TRAINING MATERIAL</t>
  </si>
  <si>
    <t>100.5.2660.52.3855  CONTRACTS &amp; FEES</t>
  </si>
  <si>
    <t>100.5.2660.52.3970  POSTAGE</t>
  </si>
  <si>
    <t>100.5.2660.53.1105  OFFICE SUPPLIES</t>
  </si>
  <si>
    <t>100.5.2660.53.1110  COMPUTER SUPPLIES</t>
  </si>
  <si>
    <t>100.5.2660.53.1160  OPERATING SUPPLIE</t>
  </si>
  <si>
    <t>S       10,000.00</t>
  </si>
  <si>
    <t>100.5.2660.53.1280  UTILITIES</t>
  </si>
  <si>
    <t>100.5.2660.53.1600  SMALL EQUIPMENT</t>
  </si>
  <si>
    <t>100.5.2660.53.1795  MISCELLANEOUS</t>
  </si>
  <si>
    <t>100.5.2660.54.2300  FURNITURE &amp; FIXTU</t>
  </si>
  <si>
    <t>RES        500.00</t>
  </si>
  <si>
    <t>100.5.2660.57.2111  VICTIMS COMP/PROB</t>
  </si>
  <si>
    <t>ATI     26,000.00</t>
  </si>
  <si>
    <t>PAGE:  28</t>
  </si>
  <si>
    <t>100.5.3210.51.1100  REGULAR SALARIES</t>
  </si>
  <si>
    <t>100.5.3210.51.1160  PART TIME</t>
  </si>
  <si>
    <t>100.5.3210.51.1300  OVERTIME</t>
  </si>
  <si>
    <t>100.5.3210.51.2100  GROUP INSURANCE</t>
  </si>
  <si>
    <t>100.5.3210.51.2110  LIFE INSURANCE</t>
  </si>
  <si>
    <t>100.5.3210.51.2200  SOCIAL SECURITY F</t>
  </si>
  <si>
    <t>ICA          0.00</t>
  </si>
  <si>
    <t>100.5.3210.51.2300  MEDICARE PAYABLE</t>
  </si>
  <si>
    <t>100.5.3210.51.2400  RETIREMENT CONTRI</t>
  </si>
  <si>
    <t>100.5.3210.51.2700  WORKER'S COMPENSA</t>
  </si>
  <si>
    <t>100.5.3210.52.1205  PRE-EMPLOYMENT DR</t>
  </si>
  <si>
    <t>100.5.3210.52.2210  AUTO/TRUCK REPAIR</t>
  </si>
  <si>
    <t>100.5.3210.52.2220  COMPUTER REPAIRS/</t>
  </si>
  <si>
    <t>100.5.3210.52.2230  RADIO REPAIRS MAI</t>
  </si>
  <si>
    <t>100.5.3210.52.2240  BLDG REPAIRS &amp; MA</t>
  </si>
  <si>
    <t>100.5.3210.52.2250  OTHER EQUIP REP/M</t>
  </si>
  <si>
    <t>100.5.3210.52.3210  CELL PHONES</t>
  </si>
  <si>
    <t>100.5.3210.52.3310  PUBLIC NOTICES</t>
  </si>
  <si>
    <t>100.5.3210.52.3400  PRINTING &amp; BINDIN</t>
  </si>
  <si>
    <t>100.5.3210.52.3500  TRAVEL</t>
  </si>
  <si>
    <t>100.5.3210.52.3600  DUES AND FEES</t>
  </si>
  <si>
    <t>100.5.3210.52.3700  EDUCATION AND TRA</t>
  </si>
  <si>
    <t>INI          0.00</t>
  </si>
  <si>
    <t>100.5.3210.52.3850  CONTRACT LABOR</t>
  </si>
  <si>
    <t>100.5.3210.52.3855  CONTRACTS &amp; FEES</t>
  </si>
  <si>
    <t>100.5.3210.52.3970  POSTAGE</t>
  </si>
  <si>
    <t>100.5.3210.53.1105  OFFICE SUPPLIES</t>
  </si>
  <si>
    <t>100.5.3210.53.1160  OPERATING SUPPLIE</t>
  </si>
  <si>
    <t>100.5.3210.53.1165  PROMOTIONS</t>
  </si>
  <si>
    <t>100.5.3210.53.1170  SIGNS</t>
  </si>
  <si>
    <t>100.5.3210.53.1270  ENERGY-GASOLINE/D</t>
  </si>
  <si>
    <t>IES          0.00</t>
  </si>
  <si>
    <t>100.5.3210.53.1280  UTILITIES</t>
  </si>
  <si>
    <t>100.5.3210.53.1598  POLICE-COMP. UPDA</t>
  </si>
  <si>
    <t>TE           0.00</t>
  </si>
  <si>
    <t>100.5.3210.53.1600  SMALL EQUIPMENT</t>
  </si>
  <si>
    <t>100.5.3210.53.1785  UNIFORMS</t>
  </si>
  <si>
    <t>100.5.3210.53.1795  MISCELLANEOUS</t>
  </si>
  <si>
    <t>100.5.3210.53.1798  TIRES</t>
  </si>
  <si>
    <t>PAGE:  29</t>
  </si>
  <si>
    <t>100.5.3210.54.2300  FURNITURE AND FIX</t>
  </si>
  <si>
    <t>TUR          0.00</t>
  </si>
  <si>
    <t>100.5.3210.54.2599  CAPITAL OUTLAY</t>
  </si>
  <si>
    <t>100.5.3210.57.9000  CONTINGENCIES</t>
  </si>
  <si>
    <t>PAGE:  30</t>
  </si>
  <si>
    <t>100.5.3221.51.1100  REGULAR SALARIES</t>
  </si>
  <si>
    <t>100.5.3221.51.1160  PART TIME</t>
  </si>
  <si>
    <t>100.5.3221.51.1300  OVERTIME</t>
  </si>
  <si>
    <t>100.5.3221.51.2100  GROUP INSURANCE</t>
  </si>
  <si>
    <t>100.5.3221.51.2110  LIFE INSURAMCE</t>
  </si>
  <si>
    <t>100.5.3221.51.2200  SOCIAL SECURITY (</t>
  </si>
  <si>
    <t>100.5.3221.51.2300  MEDICARE PAYABLE</t>
  </si>
  <si>
    <t>100.5.3221.51.2400  RETIREMENT CONTRI</t>
  </si>
  <si>
    <t>100.5.3221.51.2700  WORKER'S COMPENSA</t>
  </si>
  <si>
    <t>100.5.3221.52.3850  CONTRACT LABOR</t>
  </si>
  <si>
    <t>100.5.3221.52.3855  CONTRACTS &amp; FEES</t>
  </si>
  <si>
    <t>100.5.3221.52.4001  INVESTIGATIVE ACC</t>
  </si>
  <si>
    <t>T (          0.00</t>
  </si>
  <si>
    <t>100.5.3221.53.1160  OPERATING SUPPLIE</t>
  </si>
  <si>
    <t>PAGE:  31</t>
  </si>
  <si>
    <t>100.5.3230.51.1100  REGULAR EMPLOYEES</t>
  </si>
  <si>
    <t>100.5.3230.51.1160  PART TIME</t>
  </si>
  <si>
    <t>100.5.3230.51.1300  OVERTIME</t>
  </si>
  <si>
    <t>100.5.3230.51.2100  GROUP INSURANCE</t>
  </si>
  <si>
    <t>100.5.3230.51.2110  LIFE INSURANCE</t>
  </si>
  <si>
    <t>100.5.3230.51.2200  SOCIAL SEC (FICA)</t>
  </si>
  <si>
    <t>CN    135,016.00</t>
  </si>
  <si>
    <t>100.5.3230.51.2300  MEDICARE PAYABLE</t>
  </si>
  <si>
    <t>100.5.3230.51.2400  RETIREMENT CONTRI</t>
  </si>
  <si>
    <t>BUT    248,488.00</t>
  </si>
  <si>
    <t>100.5.3230.51.2700  WORKER'S COMPENSA</t>
  </si>
  <si>
    <t>TIO     73,554.00</t>
  </si>
  <si>
    <t>100.5.3230.52.1205  Pre Employ Drug S</t>
  </si>
  <si>
    <t>100.5.3230.52.2210  AUTO/TRUCK-REPAIR</t>
  </si>
  <si>
    <t>S &amp;     38,565.00</t>
  </si>
  <si>
    <t>100.5.3230.52.2220  COMPUTER REPAIRS/</t>
  </si>
  <si>
    <t>MAI      2,000.00</t>
  </si>
  <si>
    <t>100.5.3230.52.2230  RADIO REPAIRS AND</t>
  </si>
  <si>
    <t>MA      1,000.00</t>
  </si>
  <si>
    <t>100.5.3230.52.2240  BLDG REPAIRS &amp; MA</t>
  </si>
  <si>
    <t>INT      6,000.00</t>
  </si>
  <si>
    <t>100.5.3230.52.2250  OTHER EQUIP REPAI</t>
  </si>
  <si>
    <t>R/M      2,500.00</t>
  </si>
  <si>
    <t>100.5.3230.52.3100  INS, OTHER THAN E</t>
  </si>
  <si>
    <t>MP           0.00</t>
  </si>
  <si>
    <t>100.5.3230.52.3210  CELL PHONES</t>
  </si>
  <si>
    <t>100.5.3230.52.3220  TELEPHONE</t>
  </si>
  <si>
    <t>100.5.3230.52.3310  PUBLIC NOTICES</t>
  </si>
  <si>
    <t>100.5.3230.52.3400  PRINTING &amp; BINDIN</t>
  </si>
  <si>
    <t>G        3,000.00</t>
  </si>
  <si>
    <t>100.5.3230.52.3500  TRAVEL</t>
  </si>
  <si>
    <t>100.5.3230.52.3600  DUES &amp; FEES</t>
  </si>
  <si>
    <t>100.5.3230.52.3700  EDUCATION &amp; TRAIN</t>
  </si>
  <si>
    <t>ING     35,000.00</t>
  </si>
  <si>
    <t>100.5.3230.52.3710  TRAINING MATERIAL</t>
  </si>
  <si>
    <t>100.5.3230.52.3855  CONTRACTS &amp; FEES</t>
  </si>
  <si>
    <t>100.5.3230.52.3970  POSTAGE</t>
  </si>
  <si>
    <t>100.5.3230.52.3980  INVESTIGATIONS</t>
  </si>
  <si>
    <t>100.5.3230.52.4001  INVESTIGATIVE ACC</t>
  </si>
  <si>
    <t>100.5.3230.52.9998  CONTINGENCIES</t>
  </si>
  <si>
    <t>100.5.3230.53.1105  OFFICE SUPPLIES</t>
  </si>
  <si>
    <t>100.5.3230.53.1110  COMPUTER SUPPLIES</t>
  </si>
  <si>
    <t>100.5.3230.53.1160  OPERATING SUPPLIE</t>
  </si>
  <si>
    <t>S       18,000.00</t>
  </si>
  <si>
    <t>100.5.3230.53.1165  PROMOTIONS</t>
  </si>
  <si>
    <t>100.5.3230.53.1170  SIGNS</t>
  </si>
  <si>
    <t>100.5.3230.53.1270  ENERGY-GASOLINE/D</t>
  </si>
  <si>
    <t>IES    125,000.00</t>
  </si>
  <si>
    <t>100.5.3230.53.1280  UTILITIES</t>
  </si>
  <si>
    <t>100.5.3230.53.1598  POLICE-COMP. UPDA</t>
  </si>
  <si>
    <t>100.5.3230.53.1600  SMALL EQUIPMENT</t>
  </si>
  <si>
    <t>PAGE:  32</t>
  </si>
  <si>
    <t>100.5.3230.53.1785  UNIFORMS</t>
  </si>
  <si>
    <t>100.5.3230.53.1795  MISCELLANEOUS</t>
  </si>
  <si>
    <t>100.5.3230.53.1798  TIRES</t>
  </si>
  <si>
    <t>100.5.3230.54.2300  FURNITURE &amp; FIXTU</t>
  </si>
  <si>
    <t>RES      3,000.00</t>
  </si>
  <si>
    <t>100.5.3230.54.2400  COMPUTERS</t>
  </si>
  <si>
    <t>100.5.3230.54.2599  CAPITAL OUTLAY</t>
  </si>
  <si>
    <t>100.5.3230.57.9000  CONTINGENCIES</t>
  </si>
  <si>
    <t>PAGE:  33</t>
  </si>
  <si>
    <t>100.5.3520.51.1100  REGULAR EMPLOYEES</t>
  </si>
  <si>
    <t>100.5.3520.51.1160  PART TIME</t>
  </si>
  <si>
    <t>100.5.3520.51.1300  OVERTIME</t>
  </si>
  <si>
    <t>100.5.3520.51.1350  VOLUNTEERS</t>
  </si>
  <si>
    <t>100.5.3520.51.2100  GROUP INSURANCE</t>
  </si>
  <si>
    <t>100.5.3520.51.2110  LIFE INSURANCE</t>
  </si>
  <si>
    <t>100.5.3520.51.2200  SOCIAL SEC (FICA)</t>
  </si>
  <si>
    <t>CN     72,202.00</t>
  </si>
  <si>
    <t>100.5.3520.51.2300  MEDICARE PAYABLE</t>
  </si>
  <si>
    <t>100.5.3520.51.2400  RETIREMENT CONTRI</t>
  </si>
  <si>
    <t>BUT    119,308.00</t>
  </si>
  <si>
    <t>100.5.3520.51.2700  WORKER'S COMPENSA</t>
  </si>
  <si>
    <t>TIO     24,574.00</t>
  </si>
  <si>
    <t>100.5.3520.52.1205  Pre Employ Screen</t>
  </si>
  <si>
    <t>Fi          0.00</t>
  </si>
  <si>
    <t>100.5.3520.52.2200  REPAIRS &amp; MAINTEN</t>
  </si>
  <si>
    <t>100.5.3520.52.2210  AUTO/TRUCK-REPAIR</t>
  </si>
  <si>
    <t>S &amp;     27,211.00</t>
  </si>
  <si>
    <t>100.5.3520.52.2220  COMPUTER REPAIRS/</t>
  </si>
  <si>
    <t>100.5.3520.52.2230  RADIO REPAIRS AND</t>
  </si>
  <si>
    <t>MA      2,000.00</t>
  </si>
  <si>
    <t>100.5.3520.52.2240  BLDG REPAIRS &amp; MA</t>
  </si>
  <si>
    <t>INT      7,000.00</t>
  </si>
  <si>
    <t>(        290.00</t>
  </si>
  <si>
    <t>)(        290.00)</t>
  </si>
  <si>
    <t>100.5.3520.52.2250  OTHER EQUIP REPAI</t>
  </si>
  <si>
    <t>R/M      6,000.00</t>
  </si>
  <si>
    <t>100.5.3520.52.2320  RENTAL OF EQUIP/V</t>
  </si>
  <si>
    <t>EHI          0.00</t>
  </si>
  <si>
    <t>100.5.3520.52.3210  CELL PHONES</t>
  </si>
  <si>
    <t>100.5.3520.52.3220  TELEPHONE</t>
  </si>
  <si>
    <t>100.5.3520.52.3310  PUBLIC NOTICES</t>
  </si>
  <si>
    <t>100.5.3520.52.3500  TRAVEL</t>
  </si>
  <si>
    <t>100.5.3520.52.3600  DUES &amp; FEES</t>
  </si>
  <si>
    <t>100.5.3520.52.3700  EDUCATION &amp; TRAIN</t>
  </si>
  <si>
    <t>ING      7,000.00</t>
  </si>
  <si>
    <t>100.5.3520.52.3710  TRAINING MATERIAL</t>
  </si>
  <si>
    <t>100.5.3520.52.3855  CONTRACTS &amp; FEES</t>
  </si>
  <si>
    <t>100.5.3520.52.3970  POSTAGE</t>
  </si>
  <si>
    <t>100.5.3520.52.9998  CONTINGENCIES</t>
  </si>
  <si>
    <t>100.5.3520.53.1105  OFFICE SUPPLIES</t>
  </si>
  <si>
    <t>100.5.3520.53.1110  COMPUTER SUPPLIES</t>
  </si>
  <si>
    <t>100.5.3520.53.1160  OPERATING SUPPLIE</t>
  </si>
  <si>
    <t>S        9,000.00</t>
  </si>
  <si>
    <t>100.5.3520.53.1270  ENERGY-GASOLINE/D</t>
  </si>
  <si>
    <t>IES     25,000.00</t>
  </si>
  <si>
    <t>100.5.3520.53.1280  UTILITIES</t>
  </si>
  <si>
    <t>100.5.3520.53.1600  SMALL EQUIPMENT</t>
  </si>
  <si>
    <t>100.5.3520.53.1785  UNIFORMS</t>
  </si>
  <si>
    <t>100.5.3520.53.1795  MISCELLANEOUS</t>
  </si>
  <si>
    <t>100.5.3520.53.1798  TIRES</t>
  </si>
  <si>
    <t>PAGE:  34</t>
  </si>
  <si>
    <t>100.5.3520.54.2300  FURNITURE &amp; FIXTU</t>
  </si>
  <si>
    <t>RES      1,500.00</t>
  </si>
  <si>
    <t>100.5.3520.54.2400  COMPUTERS</t>
  </si>
  <si>
    <t>100.5.3520.54.2500  EQUIPMENT</t>
  </si>
  <si>
    <t>100.5.3520.54.2599  CAPITAL OUTLAY</t>
  </si>
  <si>
    <t>100.5.3520.57.9000  CONTINGENCIES</t>
  </si>
  <si>
    <t>PAGE:  35</t>
  </si>
  <si>
    <t>100.5.4210.51.1100  REGULAR EMPLOYEES</t>
  </si>
  <si>
    <t>100.5.4210.51.1160  PART TIME</t>
  </si>
  <si>
    <t>100.5.4210.51.1300  OVERTIME</t>
  </si>
  <si>
    <t>100.5.4210.51.2100  GROUP INSURANCE</t>
  </si>
  <si>
    <t>100.5.4210.51.2110  LIFE INSURANCE</t>
  </si>
  <si>
    <t>100.5.4210.51.2200  SOCIAL SEC (FICA)</t>
  </si>
  <si>
    <t>CN     24,818.00</t>
  </si>
  <si>
    <t>100.5.4210.51.2300  MEDICARE PAYABLE</t>
  </si>
  <si>
    <t>100.5.4210.51.2400  RETIREMENT CONTRI</t>
  </si>
  <si>
    <t>BUT     40,494.00</t>
  </si>
  <si>
    <t>100.5.4210.51.2700  WORKER'S COMPENSA</t>
  </si>
  <si>
    <t>TIO     23,389.00</t>
  </si>
  <si>
    <t>100.5.4210.52.1205  Pre Employ Screen</t>
  </si>
  <si>
    <t>Hw          0.00</t>
  </si>
  <si>
    <t>100.5.4210.52.1209  MOSQUITO SPRAYING</t>
  </si>
  <si>
    <t>100.5.4210.52.1250  ENGINEERING</t>
  </si>
  <si>
    <t>100.5.4210.52.2200  REPAIRS &amp; MAINTEN</t>
  </si>
  <si>
    <t>ANC      6,000.00</t>
  </si>
  <si>
    <t>100.5.4210.52.2210  AUTO/TRUCK-REPAIR</t>
  </si>
  <si>
    <t>S &amp;     15,000.00</t>
  </si>
  <si>
    <t>100.5.4210.52.2220  COMPUTER REPAIRS/</t>
  </si>
  <si>
    <t>MAI        250.00</t>
  </si>
  <si>
    <t>100.5.4210.52.2240  BLDG REPAIRS &amp; MA</t>
  </si>
  <si>
    <t>INT      1,000.00</t>
  </si>
  <si>
    <t>100.5.4210.52.2250  OTHER EQUIP REPAI</t>
  </si>
  <si>
    <t>R/M     15,000.00</t>
  </si>
  <si>
    <t>100.5.4210.52.2310  RENTAL OF LAND/BU</t>
  </si>
  <si>
    <t>100.5.4210.52.2320  RENTAL OF EQUIP/V</t>
  </si>
  <si>
    <t>EHC      2,000.00</t>
  </si>
  <si>
    <t>100.5.4210.52.3101  INS DEDUCTIBLE PY</t>
  </si>
  <si>
    <t>MT           0.00</t>
  </si>
  <si>
    <t>100.5.4210.52.3210  CELL PHONES</t>
  </si>
  <si>
    <t>100.5.4210.52.3220  TELEPHONE</t>
  </si>
  <si>
    <t>100.5.4210.52.3310  PUBLIC NOTICES</t>
  </si>
  <si>
    <t>100.5.4210.52.3500  TRAVEL</t>
  </si>
  <si>
    <t>100.5.4210.52.3600  DUES &amp; FEES</t>
  </si>
  <si>
    <t>100.5.4210.52.3700  EDUCATION &amp; TRAIN</t>
  </si>
  <si>
    <t>ING      1,000.00</t>
  </si>
  <si>
    <t>100.5.4210.52.3710  TRAINING MATERIAL</t>
  </si>
  <si>
    <t>100.5.4210.52.3850  CONTRACT LABOR</t>
  </si>
  <si>
    <t>100.5.4210.52.3855  CONTRACTS &amp; FEES</t>
  </si>
  <si>
    <t>100.5.4210.52.9998  CONTINGENCIES</t>
  </si>
  <si>
    <t>100.5.4210.53.1100  GENERAL SUPPLIES</t>
  </si>
  <si>
    <t>&amp; M     35,000.00</t>
  </si>
  <si>
    <t>100.5.4210.53.1105  OFFICE SUPPLIES</t>
  </si>
  <si>
    <t>100.5.4210.53.1106  Office Equipment</t>
  </si>
  <si>
    <t>100.5.4210.53.1160  OPERATING SUPPLIE</t>
  </si>
  <si>
    <t>S       44,000.00</t>
  </si>
  <si>
    <t>100.5.4210.53.1162  STREET REPAIR SUP</t>
  </si>
  <si>
    <t>PLI          0.00</t>
  </si>
  <si>
    <t>100.5.4210.53.1164  SIDEWALK REPAIR S</t>
  </si>
  <si>
    <t>UPP          0.00</t>
  </si>
  <si>
    <t>100.5.4210.53.1168  WINTER STORM SUPP</t>
  </si>
  <si>
    <t>LIE          0.00</t>
  </si>
  <si>
    <t>100.5.4210.53.1170  SIGNS</t>
  </si>
  <si>
    <t>PAGE:  36</t>
  </si>
  <si>
    <t>100.5.4210.53.1180  DRAINAGE SUPPLIES</t>
  </si>
  <si>
    <t>100.5.4210.53.1250  ENERGY-OIL</t>
  </si>
  <si>
    <t>100.5.4210.53.1270  ENERGY-GASOLINE/D</t>
  </si>
  <si>
    <t>IES     35,000.00</t>
  </si>
  <si>
    <t>100.5.4210.53.1280  UTILITIES</t>
  </si>
  <si>
    <t>100.5.4210.53.1301  STREET LIGHTS</t>
  </si>
  <si>
    <t>100.5.4210.53.1302  SUB DIV SEC LTS</t>
  </si>
  <si>
    <t>100.5.4210.53.1303  STREET LIGHTS</t>
  </si>
  <si>
    <t>100.5.4210.53.1600  SMALL EQUIPMENT</t>
  </si>
  <si>
    <t>100.5.4210.53.1785  UNIFORMS</t>
  </si>
  <si>
    <t>100.5.4210.53.1795  MISCELLANEOUS</t>
  </si>
  <si>
    <t>100.5.4210.53.1797  LANDSCAPING</t>
  </si>
  <si>
    <t>100.5.4210.53.1798  TIRES</t>
  </si>
  <si>
    <t>100.5.4210.54.1400  BUILDINGS</t>
  </si>
  <si>
    <t>100.5.4210.54.1406  SIDEWALKS, STREET</t>
  </si>
  <si>
    <t>100.5.4210.54.2100  MACHINERY</t>
  </si>
  <si>
    <t>100.5.4210.54.2140  EQUIPMT-SHOP FIRE</t>
  </si>
  <si>
    <t>DA          0.00</t>
  </si>
  <si>
    <t>PAGE:  37</t>
  </si>
  <si>
    <t>100.5.4950.51.1100  REGULAR EMPLOYEES</t>
  </si>
  <si>
    <t>100.5.4950.51.1300  OVERTIME</t>
  </si>
  <si>
    <t>100.5.4950.51.2100  GROUP INSURANCE</t>
  </si>
  <si>
    <t>100.5.4950.51.2110  LIFE INSURANCE</t>
  </si>
  <si>
    <t>100.5.4950.51.2200  SOCIAL SEC (FICA)</t>
  </si>
  <si>
    <t>CN      1,387.00</t>
  </si>
  <si>
    <t>100.5.4950.51.2300  MEDICARE PAYABLE</t>
  </si>
  <si>
    <t>100.5.4950.51.2400  RETIREMENT CONTRI</t>
  </si>
  <si>
    <t>100.5.4950.51.2700  WORKER'S COMPENSA</t>
  </si>
  <si>
    <t>TIO        577.00</t>
  </si>
  <si>
    <t>100.5.4950.52.2200  REPAIRS AND MAINT</t>
  </si>
  <si>
    <t>ENA          0.00</t>
  </si>
  <si>
    <t>100.5.4950.53.1160  OPERATING SUPPLIE</t>
  </si>
  <si>
    <t>S        1,500.00</t>
  </si>
  <si>
    <t>100.5.4950.53.1600  SMALL EQUIPMENT</t>
  </si>
  <si>
    <t>100.5.4950.53.1795  MISCELLANEOUS</t>
  </si>
  <si>
    <t>100.5.4950.54.1245  CEMETERY IMPROVEM</t>
  </si>
  <si>
    <t>ENT      3,000.00</t>
  </si>
  <si>
    <t>100.5.4950.54.2500  EQUIPMENT</t>
  </si>
  <si>
    <t>PAGE:  38</t>
  </si>
  <si>
    <t>100.5.6220.51.1100  REGULAR EMPLOYEES</t>
  </si>
  <si>
    <t>100.5.6220.51.1300  OVERTIME</t>
  </si>
  <si>
    <t>100.5.6220.51.2100  GROUP INSURANCE</t>
  </si>
  <si>
    <t>100.5.6220.51.2110  LIFE INSURANCE</t>
  </si>
  <si>
    <t>100.5.6220.51.2200  SOCIAL SEC (FICA)</t>
  </si>
  <si>
    <t>CN          0.00</t>
  </si>
  <si>
    <t>100.5.6220.51.2300  MEDICARE PAYABLE</t>
  </si>
  <si>
    <t>100.5.6220.51.2400  RETIREMENT CONTRI</t>
  </si>
  <si>
    <t>100.5.6220.51.2700  WORKER'S COMPENSA</t>
  </si>
  <si>
    <t>100.5.6220.52.1270  ENERGY GAS/DIESEL</t>
  </si>
  <si>
    <t>100.5.6220.52.2210  AUTO/TRUCK-REPAIR</t>
  </si>
  <si>
    <t>100.5.6220.52.2240  BLDG REPAIRS &amp; MA</t>
  </si>
  <si>
    <t>100.5.6220.52.2250  OTHER EQUIP REPAI</t>
  </si>
  <si>
    <t>100.5.6220.52.2320  RENTAL OF EQUIP/V</t>
  </si>
  <si>
    <t>100.5.6220.52.3210  CELL PHONES</t>
  </si>
  <si>
    <t>100.5.6220.52.3850  CONTRACT LABOR</t>
  </si>
  <si>
    <t>100.5.6220.52.3855  CONTRACTS &amp; FEES</t>
  </si>
  <si>
    <t>100.5.6220.53.1160  OPERATING SUPPLIE</t>
  </si>
  <si>
    <t>S       20,000.00</t>
  </si>
  <si>
    <t>100.5.6220.53.1250  ENERGY-OIL</t>
  </si>
  <si>
    <t>100.5.6220.53.1280  UTILITIES</t>
  </si>
  <si>
    <t>100.5.6220.53.1600  SMALL EQUIPMENT</t>
  </si>
  <si>
    <t>100.5.6220.53.1720  CHRISTMAS DECORAT</t>
  </si>
  <si>
    <t>ION     11,000.00</t>
  </si>
  <si>
    <t>100.5.6220.53.1721  CHRISTMAS PARADE</t>
  </si>
  <si>
    <t>100.5.6220.53.1729  OTHER EVENTS/GERA</t>
  </si>
  <si>
    <t>NIU      1,000.00</t>
  </si>
  <si>
    <t>100.5.6220.53.1785  UNIFORMS</t>
  </si>
  <si>
    <t>100.5.6220.53.1795  MISCELLANEOUS</t>
  </si>
  <si>
    <t>100.5.6220.54.1120  #4100-19 RECREATI</t>
  </si>
  <si>
    <t>ON       5,000.00</t>
  </si>
  <si>
    <t>100.5.6220.54.1210  PARK IMPROVEMENTS</t>
  </si>
  <si>
    <t>100.5.6220.54.1214  4100-24 APPLICATI</t>
  </si>
  <si>
    <t>ONS          0.00</t>
  </si>
  <si>
    <t>100.5.6220.54.1215  PARKS</t>
  </si>
  <si>
    <t>100.5.6220.54.1240  YOUTH ASSOCIATION</t>
  </si>
  <si>
    <t>EQ      1,000.00</t>
  </si>
  <si>
    <t>100.5.6220.54.1241  MYA FTBALL FIELD</t>
  </si>
  <si>
    <t>IMP          0.00</t>
  </si>
  <si>
    <t>100.5.6220.54.2599  CAPITAL OUTLAY</t>
  </si>
  <si>
    <t>PAGE:  39</t>
  </si>
  <si>
    <t>100.5.7400.51.1100  REGULAR EMPLOYEES</t>
  </si>
  <si>
    <t>100.5.7400.51.1160  PART TIME</t>
  </si>
  <si>
    <t>100.5.7400.51.1300  OVERTIME</t>
  </si>
  <si>
    <t>100.5.7400.51.2100  GROUP INSURANCE</t>
  </si>
  <si>
    <t>100.5.7400.51.2110  LIFE INSURANCE</t>
  </si>
  <si>
    <t>100.5.7400.51.2200  SOCIAL SEC (FICA)</t>
  </si>
  <si>
    <t>CN     15,230.00</t>
  </si>
  <si>
    <t>100.5.7400.51.2300  MEDICARE PAYABLE</t>
  </si>
  <si>
    <t>100.5.7400.51.2400  RETIREMENT CONTRI</t>
  </si>
  <si>
    <t>BUT     23,290.00</t>
  </si>
  <si>
    <t>100.5.7400.51.2700  WORKER'S COMPENSA</t>
  </si>
  <si>
    <t>TIO        794.00</t>
  </si>
  <si>
    <t>100.5.7400.52.1110  ADVISORY BOARD FE</t>
  </si>
  <si>
    <t>ES       9,000.00</t>
  </si>
  <si>
    <t>100.5.7400.52.1200  PROFESSIONAL SERV</t>
  </si>
  <si>
    <t>ICE    132,500.00</t>
  </si>
  <si>
    <t>100.5.7400.52.1205  Pre Employ Screen</t>
  </si>
  <si>
    <t>100.5.7400.52.1230  LEGAL</t>
  </si>
  <si>
    <t>100.5.7400.52.1250  ENGINEERING</t>
  </si>
  <si>
    <t>100.5.7400.52.2210  AUTO/TRUCK REPAIR</t>
  </si>
  <si>
    <t>S &amp;        500.00</t>
  </si>
  <si>
    <t>100.5.7400.52.2240  BLDG REPAIRS &amp; MA</t>
  </si>
  <si>
    <t>INT      1,500.00</t>
  </si>
  <si>
    <t>100.5.7400.52.2250  OTHER EQUIP REPAI</t>
  </si>
  <si>
    <t>R/M      1,000.00</t>
  </si>
  <si>
    <t>100.5.7400.52.3210  CELL PHONES</t>
  </si>
  <si>
    <t>100.5.7400.52.3220  TELEPHONE</t>
  </si>
  <si>
    <t>100.5.7400.52.3310  PUBLIC NOTICES</t>
  </si>
  <si>
    <t>100.5.7400.52.3400  PRINTING &amp; BINDIN</t>
  </si>
  <si>
    <t>G        1,000.00</t>
  </si>
  <si>
    <t>100.5.7400.52.3500  TRAVEL</t>
  </si>
  <si>
    <t>100.5.7400.52.3600  DUES &amp; FEES</t>
  </si>
  <si>
    <t>100.5.7400.52.3700  EDUCATION &amp; TRAIN</t>
  </si>
  <si>
    <t>ING      2,600.00</t>
  </si>
  <si>
    <t>100.5.7400.52.3850  CONTRACT LABOR</t>
  </si>
  <si>
    <t>100.5.7400.52.3855  CONTRACTS &amp; FEES</t>
  </si>
  <si>
    <t>100.5.7400.52.3970  POSTAGE</t>
  </si>
  <si>
    <t>100.5.7400.52.9998  CONTINGENCIES</t>
  </si>
  <si>
    <t>100.5.7400.53.1105  OFFICE SUPPLIES</t>
  </si>
  <si>
    <t>100.5.7400.53.1110  COMPUTER SUPPLIES</t>
  </si>
  <si>
    <t>100.5.7400.53.1160  OPERATING SUPPLIE</t>
  </si>
  <si>
    <t>100.5.7400.53.1170  SIGNS</t>
  </si>
  <si>
    <t>100.5.7400.53.1270  ENERGY-GASOLINE/D</t>
  </si>
  <si>
    <t>IES        750.00</t>
  </si>
  <si>
    <t>100.5.7400.53.1280  UTILITIES</t>
  </si>
  <si>
    <t>100.5.7400.53.1400  BOOKS &amp; PERIODICA</t>
  </si>
  <si>
    <t>LS         500.00</t>
  </si>
  <si>
    <t>100.5.7400.53.1600  SMALL EQUIPMENT</t>
  </si>
  <si>
    <t>100.5.7400.53.1785  UNIFORMS</t>
  </si>
  <si>
    <t>100.5.7400.53.1795  MISCELLANEOUS</t>
  </si>
  <si>
    <t>PAGE:  40</t>
  </si>
  <si>
    <t>100.5.7400.54.2300  FURNITURE &amp; FIXTU</t>
  </si>
  <si>
    <t>100.5.7400.54.2400  COMPUTERS</t>
  </si>
  <si>
    <t>100.5.7400.54.2500  EQUIPMENT</t>
  </si>
  <si>
    <t>PAGE:  41</t>
  </si>
  <si>
    <t>100.5.7450.51.1100  REGULAR EMPLOYEES</t>
  </si>
  <si>
    <t>100.5.7450.51.1300  OVERTIME</t>
  </si>
  <si>
    <t>100.5.7450.51.2100  GROUP INSURANCE</t>
  </si>
  <si>
    <t>100.5.7450.51.2110  LIFE INSURANCE</t>
  </si>
  <si>
    <t>100.5.7450.51.2200  SOCIAL SEC (FICA)</t>
  </si>
  <si>
    <t>CN      9,974.00</t>
  </si>
  <si>
    <t>100.5.7450.51.2300  MEDICARE PAYABLE</t>
  </si>
  <si>
    <t>100.5.7450.51.2400  RETIREMENT CONTRI</t>
  </si>
  <si>
    <t>BUT     22,029.00</t>
  </si>
  <si>
    <t>100.5.7450.51.2700  WORKER'S COMPENSA</t>
  </si>
  <si>
    <t>TIO      2,610.00</t>
  </si>
  <si>
    <t>100.5.7450.52.1205  PRE EMPLOYMENT DR</t>
  </si>
  <si>
    <t>100.5.7450.52.1230  LEGAL</t>
  </si>
  <si>
    <t>100.5.7450.52.1300  Technical Service</t>
  </si>
  <si>
    <t>100.5.7450.52.2210  AUTO/TRUCK REPAIR</t>
  </si>
  <si>
    <t>S &amp;      3,000.00</t>
  </si>
  <si>
    <t>100.5.7450.52.2240  BLDG REPAIRS &amp; MA</t>
  </si>
  <si>
    <t>100.5.7450.52.2250  OTHER EQUIP REPAI</t>
  </si>
  <si>
    <t>R/M      3,000.00</t>
  </si>
  <si>
    <t>100.5.7450.52.3210  CELL PHONES</t>
  </si>
  <si>
    <t>100.5.7450.52.3220  TELEPHONE</t>
  </si>
  <si>
    <t>100.5.7450.52.3310  PUBLIC NOTICES</t>
  </si>
  <si>
    <t>100.5.7450.52.3400  PRINTING &amp; BINDIN</t>
  </si>
  <si>
    <t>G          200.00</t>
  </si>
  <si>
    <t>100.5.7450.52.3500  TRAVEL</t>
  </si>
  <si>
    <t>100.5.7450.52.3600  DUES &amp; FEES</t>
  </si>
  <si>
    <t>100.5.7450.52.3700  EDUCATION &amp; TRAIN</t>
  </si>
  <si>
    <t>100.5.7450.52.3850  CONTRACT LABOR</t>
  </si>
  <si>
    <t>100.5.7450.52.3855  CONTRACTS &amp; FEES</t>
  </si>
  <si>
    <t>100.5.7450.52.3970  POSTAGE</t>
  </si>
  <si>
    <t>100.5.7450.53.1105  OFFICE SUPPLIES</t>
  </si>
  <si>
    <t>100.5.7450.53.1110  COMPUTER SUPPLIES</t>
  </si>
  <si>
    <t>100.5.7450.53.1160  OPERATING SUPPLIE</t>
  </si>
  <si>
    <t>100.5.7450.53.1170  SIGNS</t>
  </si>
  <si>
    <t>100.5.7450.53.1205  Pre Employ Screen</t>
  </si>
  <si>
    <t>Bl          0.00</t>
  </si>
  <si>
    <t>100.5.7450.53.1270  ENERGY-GASOLINE/D</t>
  </si>
  <si>
    <t>IES      4,000.00</t>
  </si>
  <si>
    <t>100.5.7450.53.1280  UTILITIES</t>
  </si>
  <si>
    <t>100.5.7450.53.1400  BOOKS &amp; PERIODICA</t>
  </si>
  <si>
    <t>100.5.7450.53.1600  SMALL EQUIPMENT</t>
  </si>
  <si>
    <t>100.5.7450.53.1785  UNIFORMS</t>
  </si>
  <si>
    <t>100.5.7450.53.1795  MISCELLANEOUS</t>
  </si>
  <si>
    <t>PAGE:  42</t>
  </si>
  <si>
    <t>100.5.7450.54.2300  FURNITURE &amp; FIXTU</t>
  </si>
  <si>
    <t>100.5.7450.54.2400  COMPUTERS</t>
  </si>
  <si>
    <t>100.5.7450.54.2500  EQUIPMENT</t>
  </si>
  <si>
    <t>100.5.7450.57.3010  BANK CHARGES</t>
  </si>
  <si>
    <t>PAGE:  43</t>
  </si>
  <si>
    <t>100.5.7540.51.1100  REGULAR EMPLOYEES</t>
  </si>
  <si>
    <t>100.5.7540.51.1160  PART TIME EMPLOYE</t>
  </si>
  <si>
    <t>ES       5,466.00</t>
  </si>
  <si>
    <t>100.5.7540.51.1300  OVERTIME</t>
  </si>
  <si>
    <t>100.5.7540.51.2100  GROUP INSURANCE</t>
  </si>
  <si>
    <t>100.5.7540.51.2110  LIFE INSURANCE</t>
  </si>
  <si>
    <t>100.5.7540.51.2200  SOCIAL SEC (FICA)</t>
  </si>
  <si>
    <t>CN      7,234.00</t>
  </si>
  <si>
    <t>100.5.7540.51.2300  MEDICARE PAYABLE</t>
  </si>
  <si>
    <t>100.5.7540.51.2400  RETIREMENT CONTRI</t>
  </si>
  <si>
    <t>BUT      9,672.00</t>
  </si>
  <si>
    <t>100.5.7540.51.2700  WORKERS COMPENSAT</t>
  </si>
  <si>
    <t>ION        238.00</t>
  </si>
  <si>
    <t>100.5.7540.52.2100  CLEANING</t>
  </si>
  <si>
    <t>100.5.7540.52.2240  BLDG REPAIRS &amp; MA</t>
  </si>
  <si>
    <t>100.5.7540.52.2320  RENTAL OF EQUIP/V</t>
  </si>
  <si>
    <t>EHC     12,500.00</t>
  </si>
  <si>
    <t>100.5.7540.52.2325  PARKING LOT RENTA</t>
  </si>
  <si>
    <t>100.5.7540.52.3210  CELL PHONES</t>
  </si>
  <si>
    <t>100.5.7540.52.3220  TELEPHONE</t>
  </si>
  <si>
    <t>100.5.7540.52.3300  ADVERTISING</t>
  </si>
  <si>
    <t>100.5.7540.52.3320  PROMOTIONS</t>
  </si>
  <si>
    <t>100.5.7540.52.3330  QUALITY GROWTH</t>
  </si>
  <si>
    <t>100.5.7540.52.3340  SPONSORED EVENTS</t>
  </si>
  <si>
    <t>100.5.7540.52.3400  PRINTING &amp; BINDIN</t>
  </si>
  <si>
    <t>G          500.00</t>
  </si>
  <si>
    <t>100.5.7540.52.3500  TRAVEL</t>
  </si>
  <si>
    <t>100.5.7540.52.3600  DUES &amp; FEES</t>
  </si>
  <si>
    <t>100.5.7540.52.3700  EDUCATION &amp; TRAIN</t>
  </si>
  <si>
    <t>100.5.7540.52.3850  CONTRACT LABOR</t>
  </si>
  <si>
    <t>100.5.7540.52.3855  CONTRACTS &amp; FEES</t>
  </si>
  <si>
    <t>100.5.7540.52.3900  OTHER (PURCHASED</t>
  </si>
  <si>
    <t>SRV        500.00</t>
  </si>
  <si>
    <t>100.5.7540.52.3970  POSTAGE</t>
  </si>
  <si>
    <t>100.5.7540.53.1105  OFFICE SUPPLIES</t>
  </si>
  <si>
    <t>100.5.7540.53.1110  COMPUTER SUPPLIES</t>
  </si>
  <si>
    <t>100.5.7540.53.1160  OPERATING SUPPLIE</t>
  </si>
  <si>
    <t>100.5.7540.53.1205  Pre Employ Drug S</t>
  </si>
  <si>
    <t>100.5.7540.53.1280  UTILITIES</t>
  </si>
  <si>
    <t>100.5.7540.53.1300  Meals</t>
  </si>
  <si>
    <t>100.5.7540.53.1400  BOOKS &amp; PERIODICA</t>
  </si>
  <si>
    <t>100.5.7540.53.1600  SMALL EQUIPMENT</t>
  </si>
  <si>
    <t>100.5.7540.53.1729  OTHER EVENTS</t>
  </si>
  <si>
    <t>100.5.7540.53.1795  MISCELLANEOUS</t>
  </si>
  <si>
    <t>100.5.7540.53.3310  Public Notices</t>
  </si>
  <si>
    <t>PAGE:  44</t>
  </si>
  <si>
    <t>100.5.7540.54.2500  EQUIPMENT</t>
  </si>
  <si>
    <t>100.5.7540.57.2165  TOURISM &amp; HOSPITA</t>
  </si>
  <si>
    <t>LIT          0.00</t>
  </si>
  <si>
    <t>PAGE:  45</t>
  </si>
  <si>
    <t>100.5.7541.51.1100  REGULAR EMPLOYEES</t>
  </si>
  <si>
    <t>100.5.7541.51.1160  SUMMER YOUTH PROG</t>
  </si>
  <si>
    <t>100.5.7541.51.1300  OVERTIME</t>
  </si>
  <si>
    <t>100.5.7541.51.2100  GROUP INSURANCE</t>
  </si>
  <si>
    <t>100.5.7541.51.2110  LIFE INSURANCE</t>
  </si>
  <si>
    <t>100.5.7541.51.2200  SOCIAL SEC (FICA)</t>
  </si>
  <si>
    <t>100.5.7541.51.2300  MEDICARE PAYABLE</t>
  </si>
  <si>
    <t>100.5.7541.51.2400  RETIREMENT CONTRI</t>
  </si>
  <si>
    <t>BUT      8,357.00</t>
  </si>
  <si>
    <t>100.5.7541.51.2700  WORKER'S COMP</t>
  </si>
  <si>
    <t>100.5.7541.52.1205  Pre Employ Drug S</t>
  </si>
  <si>
    <t>100.5.7541.52.2310  RENTAL OF LAND/BU</t>
  </si>
  <si>
    <t>ILD     39,876.00</t>
  </si>
  <si>
    <t>100.5.7541.52.3210  CELL PHONES</t>
  </si>
  <si>
    <t>100.5.7541.52.3300  ADVERTISING</t>
  </si>
  <si>
    <t>100.5.7541.52.3310  PUBLIC NOTICES</t>
  </si>
  <si>
    <t>100.5.7541.52.3320  PROMOTIONS</t>
  </si>
  <si>
    <t>100.5.7541.52.3325  AABC</t>
  </si>
  <si>
    <t>100.5.7541.52.3330  QUALITY GROWTH</t>
  </si>
  <si>
    <t>100.5.7541.52.3850  CONTRACT LABOR</t>
  </si>
  <si>
    <t>100.5.7541.52.3856  SUMMER YOUTH PROG</t>
  </si>
  <si>
    <t>100.5.7541.53.1160  OPERATING SUPPLIE</t>
  </si>
  <si>
    <t>100.5.7541.53.1400  BOOKS &amp; PERIODICA</t>
  </si>
  <si>
    <t>100.5.7541.53.1795  MISCELLANEOUS</t>
  </si>
  <si>
    <t>100.5.7541.53.2400  COMPUTERS</t>
  </si>
  <si>
    <t>PAGE:  46</t>
  </si>
  <si>
    <t>100.5.7550.51.1100  REGULAR EMPLOYEES</t>
  </si>
  <si>
    <t>100.5.7550.51.1160  PART-TIME</t>
  </si>
  <si>
    <t>100.5.7550.51.1300  OVERTIME</t>
  </si>
  <si>
    <t>100.5.7550.51.2100  GROUP INSURANCE</t>
  </si>
  <si>
    <t>100.5.7550.51.2110  LIFE INSURANCE</t>
  </si>
  <si>
    <t>100.5.7550.51.2200  FICA</t>
  </si>
  <si>
    <t>100.5.7550.51.2300  MEDICARE</t>
  </si>
  <si>
    <t>100.5.7550.51.2400  RETIREMENT CONTRI</t>
  </si>
  <si>
    <t>100.5.7550.51.2700  WORKERS COMP</t>
  </si>
  <si>
    <t>100.5.7550.52.1200  Professional Serv</t>
  </si>
  <si>
    <t>100.5.7550.52.1205  Pre Emply Drug Sc</t>
  </si>
  <si>
    <t>ree          0.00</t>
  </si>
  <si>
    <t>100.5.7550.52.1230  Legal</t>
  </si>
  <si>
    <t>100.5.7550.52.3210  CELL PHONES</t>
  </si>
  <si>
    <t>100.5.7550.52.3220  TELEPHONE</t>
  </si>
  <si>
    <t>100.5.7550.52.3300  ADVERTISING</t>
  </si>
  <si>
    <t>100.5.7550.52.3310  Public Notices</t>
  </si>
  <si>
    <t>100.5.7550.52.3340  SPONSORED EVENTS</t>
  </si>
  <si>
    <t>100.5.7550.52.3400  PRINTING &amp; BINDIN</t>
  </si>
  <si>
    <t>100.5.7550.52.3500  TRAVEL</t>
  </si>
  <si>
    <t>100.5.7550.52.3600  DUES &amp; FEES</t>
  </si>
  <si>
    <t>100.5.7550.52.3700  EDUCATION &amp; TRAIN</t>
  </si>
  <si>
    <t>100.5.7550.52.3855  CONTRACTS &amp; FEES</t>
  </si>
  <si>
    <t>100.5.7550.52.3900  OTHER EXPENSE</t>
  </si>
  <si>
    <t>100.5.7550.52.3970  POSTAGE</t>
  </si>
  <si>
    <t>100.5.7550.53.1105  OFFICE SUPPLIES</t>
  </si>
  <si>
    <t>100.5.7550.53.1110  COMPUTER SUPPLIES</t>
  </si>
  <si>
    <t>100.5.7550.53.1160  OPERATING SUPPLIE</t>
  </si>
  <si>
    <t>100.5.7550.53.1250  GASOLINE</t>
  </si>
  <si>
    <t>100.5.7550.53.1280  UTILITIES</t>
  </si>
  <si>
    <t>100.5.7550.53.1400  BOOKS &amp; PERIODICA</t>
  </si>
  <si>
    <t>100.5.7550.53.1600  SMALL EQUIPMENT</t>
  </si>
  <si>
    <t>100.5.7550.53.1785  UNIFORMS</t>
  </si>
  <si>
    <t>100.5.7550.53.1795  Miscellaneous</t>
  </si>
  <si>
    <t>100.5.7550.57.2001  FACADE GRANTS</t>
  </si>
  <si>
    <t>PAGE:  47</t>
  </si>
  <si>
    <t>PAGE:  48</t>
  </si>
  <si>
    <t>100.5.8000.58.1100  PRINCIPAL-BONDS</t>
  </si>
  <si>
    <t>100.5.8000.58.1200  PRINCIPAL-CAPITAL</t>
  </si>
  <si>
    <t>LE          0.00</t>
  </si>
  <si>
    <t>100.5.8000.58.1201  PRINCIPAL-CAP. LE</t>
  </si>
  <si>
    <t>100.5.8000.58.1202  CAPITAL LEASE-PRI</t>
  </si>
  <si>
    <t>NCI          0.00</t>
  </si>
  <si>
    <t>100.5.8000.58.2200  INTEREST-CAPITAL</t>
  </si>
  <si>
    <t>LEA          0.00</t>
  </si>
  <si>
    <t>100.5.8000.58.2201  INTEREST-CAP. LEA</t>
  </si>
  <si>
    <t>SE-          0.00</t>
  </si>
  <si>
    <t>100.5.8000.58.2202  CAPITAL LEASE-INT</t>
  </si>
  <si>
    <t>ERE          0.00</t>
  </si>
  <si>
    <t>PAGE:  49</t>
  </si>
  <si>
    <t>100.5.9000.39.1710  SALARY VACANCIES/</t>
  </si>
  <si>
    <t>OTH          0.00</t>
  </si>
  <si>
    <t>100.5.9000.39.2202  TRANSFERS TO SOLI</t>
  </si>
  <si>
    <t>D W          0.00</t>
  </si>
  <si>
    <t>100.5.9000.39.2205  GF-TRANSFER TO CA</t>
  </si>
  <si>
    <t>PIT          0.00</t>
  </si>
  <si>
    <t>100.5.9000.39.2206  TRANSFER TO CAPIT</t>
  </si>
  <si>
    <t>AL           0.00</t>
  </si>
  <si>
    <t>100.5.1512.57.3017</t>
  </si>
  <si>
    <t>UNRECONCILED ITEMS</t>
  </si>
  <si>
    <t>100.4.34.1175</t>
  </si>
  <si>
    <t>COURT  - IT FEES</t>
  </si>
  <si>
    <r>
      <t xml:space="preserve">FINANCE ADMINISTRATIVE
 </t>
    </r>
    <r>
      <rPr>
        <b/>
        <u/>
        <sz val="9"/>
        <color rgb="FFFF0000"/>
        <rFont val="Calibri"/>
        <family val="2"/>
        <scheme val="minor"/>
      </rPr>
      <t>(Dept 1510 now Dept 1330)</t>
    </r>
  </si>
  <si>
    <r>
      <t xml:space="preserve">TOTAL FINANCE ADMINISTRATIVE
</t>
    </r>
    <r>
      <rPr>
        <b/>
        <u/>
        <sz val="9"/>
        <color rgb="FFFF0000"/>
        <rFont val="Calibri"/>
        <family val="2"/>
        <scheme val="minor"/>
      </rPr>
      <t>(Dept 1510 now Dept 1330)</t>
    </r>
  </si>
  <si>
    <r>
      <rPr>
        <b/>
        <u/>
        <sz val="9"/>
        <color theme="1"/>
        <rFont val="Calibri"/>
        <family val="2"/>
        <scheme val="minor"/>
      </rPr>
      <t>2016/2017</t>
    </r>
    <r>
      <rPr>
        <b/>
        <sz val="9"/>
        <color theme="1"/>
        <rFont val="Calibri"/>
        <family val="2"/>
        <scheme val="minor"/>
      </rPr>
      <t xml:space="preserve">
DEPT
REQ</t>
    </r>
  </si>
  <si>
    <t>100-5.1512.54.2599</t>
  </si>
  <si>
    <t>Capital Outlay</t>
  </si>
  <si>
    <t>Budgeted</t>
  </si>
  <si>
    <t>2017-2018</t>
  </si>
  <si>
    <t>2018-2019</t>
  </si>
  <si>
    <t>PROPOSED</t>
  </si>
  <si>
    <t>SANITATION</t>
  </si>
  <si>
    <t>540-5.4520.51.1100</t>
  </si>
  <si>
    <t>540-5.4520.51.1300</t>
  </si>
  <si>
    <t>540-5.4520.51.2100</t>
  </si>
  <si>
    <t>540-5.4520.51.2110</t>
  </si>
  <si>
    <t>540-5.4520.51.2200</t>
  </si>
  <si>
    <t>540-5.4520.51.2300</t>
  </si>
  <si>
    <t>540-5.4520.51.2400</t>
  </si>
  <si>
    <t>540-5.4520.51.2700</t>
  </si>
  <si>
    <t>540-5.4520.52.2110</t>
  </si>
  <si>
    <t>DISPOSAL</t>
  </si>
  <si>
    <t>540-5.4520.52.2210</t>
  </si>
  <si>
    <t>540-5.4520.52.2250</t>
  </si>
  <si>
    <t>540-5.4520.52.3210</t>
  </si>
  <si>
    <t>540-5.4520.52.3850</t>
  </si>
  <si>
    <t>540-5.4520.52.3860</t>
  </si>
  <si>
    <t>RESIDENTIAL SANT-CONTR</t>
  </si>
  <si>
    <t>540-5.4520.52.3862</t>
  </si>
  <si>
    <t>COMMERICAL SANT-CONTR</t>
  </si>
  <si>
    <t>540-5.4520.53.1160</t>
  </si>
  <si>
    <t>540-5.4520.53.1275</t>
  </si>
  <si>
    <t>540-5.4520.53.1785</t>
  </si>
  <si>
    <t>540-5.4520.53.1798</t>
  </si>
  <si>
    <t>540-5.4520.54.2599</t>
  </si>
  <si>
    <t>INDIRECT COST ALLOCATION</t>
  </si>
  <si>
    <t>INFORMATION TECH-COST</t>
  </si>
  <si>
    <t>TOTAL SANATATION</t>
  </si>
  <si>
    <t>540-5.4520.57.1000</t>
  </si>
  <si>
    <t>REVENUE SANATATION</t>
  </si>
  <si>
    <t>540-4.34.34.4101</t>
  </si>
  <si>
    <t>540-4.34.34.4102</t>
  </si>
  <si>
    <t>540-4.34.34.4103</t>
  </si>
  <si>
    <t>Commercial Collections</t>
  </si>
  <si>
    <t>Residential Collections</t>
  </si>
  <si>
    <t>Dumpster Collections</t>
  </si>
  <si>
    <t>General Fund</t>
  </si>
  <si>
    <t>Impact Fees</t>
  </si>
  <si>
    <t>SPLOST IV</t>
  </si>
  <si>
    <t>Water/Sewer</t>
  </si>
  <si>
    <t>hotel</t>
  </si>
  <si>
    <t>Stormwater</t>
  </si>
  <si>
    <t>New Ladder Truck</t>
  </si>
  <si>
    <t>City of McDonough
Adopted Budget As of June 30th, 2014 
310-SPLOST FUND</t>
  </si>
  <si>
    <t>2013 - 2014</t>
  </si>
  <si>
    <t>2011-2012
ACTUAL</t>
  </si>
  <si>
    <t>2012-2013
ACTUAL</t>
  </si>
  <si>
    <t>CURRENT
BUDGET</t>
  </si>
  <si>
    <t>Y-T-D
ACTUAL</t>
  </si>
  <si>
    <t xml:space="preserve">310-4.31.3200 </t>
  </si>
  <si>
    <t>SPLOST REVENUE</t>
  </si>
  <si>
    <t>310-4.36.1000</t>
  </si>
  <si>
    <t xml:space="preserve">        SPOLST IV</t>
  </si>
  <si>
    <t>PEN &amp; INT-BUSINESS</t>
  </si>
  <si>
    <t>100.4.31.9400</t>
  </si>
  <si>
    <t>100.4.32.2199</t>
  </si>
  <si>
    <t>2019-2020</t>
  </si>
  <si>
    <t>100.4.33.4330</t>
  </si>
  <si>
    <t>CDBG-SIDEWALK GRANT</t>
  </si>
  <si>
    <t>100-5.1300.51.1300</t>
  </si>
  <si>
    <t>100-5.1540..51.2105</t>
  </si>
  <si>
    <t>Group Self Insurance</t>
  </si>
  <si>
    <t>100-5.1330.54.2500</t>
  </si>
  <si>
    <t xml:space="preserve"> EQUIPMENT</t>
  </si>
  <si>
    <t>100-5.7400.51.1160</t>
  </si>
  <si>
    <t xml:space="preserve"> VEHICLES</t>
  </si>
  <si>
    <t>100-5.7450.54.2200</t>
  </si>
  <si>
    <t>100-5.1110.52.4965</t>
  </si>
  <si>
    <t>100-5.1532.54.2200</t>
  </si>
  <si>
    <t>100.4.33.4110</t>
  </si>
  <si>
    <t>INTEREST-CAPITAL LEASE (P&amp;I)</t>
  </si>
  <si>
    <t>100-5.7550.57.2001</t>
  </si>
  <si>
    <t>100.4.37.1050</t>
  </si>
  <si>
    <t>UNAPPROPRIATED FUND BALANCE</t>
  </si>
  <si>
    <t>Adopted</t>
  </si>
  <si>
    <t>PROPOSED BUDGET</t>
  </si>
  <si>
    <t>Courts and Probation</t>
  </si>
  <si>
    <t>General Government</t>
  </si>
  <si>
    <t>Fire Department</t>
  </si>
  <si>
    <t>Streets and Parks</t>
  </si>
  <si>
    <t>Community Development</t>
  </si>
  <si>
    <t>Sanitation</t>
  </si>
  <si>
    <t xml:space="preserve">Police Department </t>
  </si>
  <si>
    <t>revenues</t>
  </si>
  <si>
    <t>GF Differece from last year</t>
  </si>
  <si>
    <t>City of McDonough
DRAFT BUDGET FY 2017/2018
DEPARTMENTAL EXPENDITURES</t>
  </si>
  <si>
    <t>100.4.39.1600</t>
  </si>
  <si>
    <t>City of McDonough
BUDGET FY 2017/2018
IMPACT FEES</t>
  </si>
  <si>
    <t>100.4.38.9922</t>
  </si>
  <si>
    <t>100-5.1512.54.2500</t>
  </si>
  <si>
    <t>100-5.7400.54.2500</t>
  </si>
  <si>
    <t>100-5.1530.53.1600</t>
  </si>
  <si>
    <t>100-5.1532.53.1600</t>
  </si>
  <si>
    <t>100-5.7450.53.1250</t>
  </si>
  <si>
    <t>ADOPTED</t>
  </si>
  <si>
    <t xml:space="preserve">          SANITATION FY2018/2019</t>
  </si>
  <si>
    <t>2018-19</t>
  </si>
  <si>
    <t>100-5.1300.54.2599</t>
  </si>
  <si>
    <t>100-5.1535.54.2599</t>
  </si>
  <si>
    <t>100.5900.39.2203</t>
  </si>
  <si>
    <t>100.5900.39.2207</t>
  </si>
  <si>
    <t>100+5.900.39.2210</t>
  </si>
  <si>
    <t>100-5.1330.51.1300</t>
  </si>
  <si>
    <t>100-5.1512.57.3011</t>
  </si>
  <si>
    <t>100-5.1535.51.1300</t>
  </si>
  <si>
    <t>100.5.9000.39.2201</t>
  </si>
  <si>
    <t>PRE EMPLOYMENT DRUG SCREEN</t>
  </si>
  <si>
    <t>PRINCIPAL &amp; INTEREST-SERIES 2015 BONDS</t>
  </si>
  <si>
    <t>100-5.1300.52.3980</t>
  </si>
  <si>
    <t>100.5.7400.53.1795</t>
  </si>
  <si>
    <t>100.4.33.4113</t>
  </si>
  <si>
    <t>GMA- SAFETY GRANT</t>
  </si>
  <si>
    <t>100.4.33.4114</t>
  </si>
  <si>
    <t>GMA- LIABILITY GRANT</t>
  </si>
  <si>
    <t>100.433.4115</t>
  </si>
  <si>
    <t>100-5.1300.52.3990</t>
  </si>
  <si>
    <t>100-5.1540.52.1205</t>
  </si>
  <si>
    <t>FED AND STATE GRANT</t>
  </si>
  <si>
    <t>100-5130051.1160</t>
  </si>
  <si>
    <t>100-5.1512.51.1160</t>
  </si>
  <si>
    <t>100.4.36.1000</t>
  </si>
  <si>
    <t>INT-STABILIZATION RESERVE ACCT</t>
  </si>
  <si>
    <t>CONTRACT AND FEES</t>
  </si>
  <si>
    <t>100-5.7400.53.3855</t>
  </si>
  <si>
    <t>100.4.32.2143</t>
  </si>
  <si>
    <t>Proceeds from Capital Leases</t>
  </si>
  <si>
    <t>100.4.32.0000</t>
  </si>
  <si>
    <t>ENTERTAINMENT</t>
  </si>
  <si>
    <t>100-5.130052.3995</t>
  </si>
  <si>
    <t>100-5.1330.53.1650</t>
  </si>
  <si>
    <t>100-4.31.1315</t>
  </si>
  <si>
    <t>100.4.33.4101</t>
  </si>
  <si>
    <t>COVID 19 CARES ACT GRANT</t>
  </si>
  <si>
    <t>100.433.4103</t>
  </si>
  <si>
    <t>FIRE PREV &amp; SAFETY GRANT</t>
  </si>
  <si>
    <t>100.4.38.9030</t>
  </si>
  <si>
    <t>100.5.1330.52.3300</t>
  </si>
  <si>
    <t>100-4.31.1316</t>
  </si>
  <si>
    <t>MTR VEH TITLE AD VAL-TAVT</t>
  </si>
  <si>
    <t xml:space="preserve">AAVT-ALTERNATIVE AD VALOREM </t>
  </si>
  <si>
    <t>100.4.33.3000</t>
  </si>
  <si>
    <t>FED PAYMENT IN LIEU OF TAX</t>
  </si>
  <si>
    <t>100.43.1120</t>
  </si>
  <si>
    <t>100.4.39.1100</t>
  </si>
  <si>
    <t>UNAPPROPRIATED NEW ASSETS</t>
  </si>
  <si>
    <t>100-5.1300.52.3985</t>
  </si>
  <si>
    <t>100-5.1300.54.2500</t>
  </si>
  <si>
    <t>100.4.32.2183</t>
  </si>
  <si>
    <t>PRELIMINARY PLAT REVIEW</t>
  </si>
  <si>
    <t>100.4.33.4326</t>
  </si>
  <si>
    <t>100.433.6100</t>
  </si>
  <si>
    <t>PUB SAF'TY 1ST RESPONDER SUPPLMY</t>
  </si>
  <si>
    <t>100.4.33.4111</t>
  </si>
  <si>
    <t>WELLNESS REIMBURSEMENT</t>
  </si>
  <si>
    <t>100-5.1300.54.2300</t>
  </si>
  <si>
    <t>FURNITURE AND FIXTURES</t>
  </si>
  <si>
    <t>100-5.1330.54.2300</t>
  </si>
  <si>
    <t>100-5.1110.52.3400</t>
  </si>
  <si>
    <t>100-5.1110.52.3600</t>
  </si>
  <si>
    <t>TOTAL BUILDING/INSPECTIONS DEPARTMENT</t>
  </si>
  <si>
    <t>COMMUNITY DEVELOPMENT</t>
  </si>
  <si>
    <t>TOTAL COMMUNITY DEVELOPMENT</t>
  </si>
  <si>
    <t>TECHNOLOGY SERVICES</t>
  </si>
  <si>
    <t>Proposed</t>
  </si>
  <si>
    <t>Spending Plan</t>
  </si>
  <si>
    <t>Recommended</t>
  </si>
  <si>
    <t>FY2024</t>
  </si>
  <si>
    <t>Approved Spending Plan</t>
  </si>
  <si>
    <t xml:space="preserve">                FY2024</t>
  </si>
  <si>
    <t xml:space="preserve"> Proposed</t>
  </si>
  <si>
    <t xml:space="preserve">  FY2024</t>
  </si>
  <si>
    <t>COBB CO- SDS DISTRIBUTION</t>
  </si>
  <si>
    <t>FEES</t>
  </si>
  <si>
    <t>DONATIONS-FRIENDS OF MABLETON</t>
  </si>
  <si>
    <t>PROMOTIONAL REVENUES</t>
  </si>
  <si>
    <t xml:space="preserve">OPERATING TRANSFER </t>
  </si>
  <si>
    <t>TRANSFER FROM  DEBT FUND</t>
  </si>
  <si>
    <t>SALE OF GENERAL FIXED ASSETS</t>
  </si>
  <si>
    <t>GAIN/LOSS ON DISPOSAL OF ASSETS</t>
  </si>
  <si>
    <t>PURCHASES/CONTRACT SERVICES</t>
  </si>
  <si>
    <t>TOTAL PURCHASES/CONTRACT SERVICES</t>
  </si>
  <si>
    <t>100-5.1330.53.1101</t>
  </si>
  <si>
    <t>100-5.1330.53.1100</t>
  </si>
  <si>
    <t>100-5.1330.52.1300</t>
  </si>
  <si>
    <t>TECHNICAL SERVICES</t>
  </si>
  <si>
    <t>POSTAGE AND SHIPPING</t>
  </si>
  <si>
    <t>MISCELLANEOUS EXPENSES</t>
  </si>
  <si>
    <t xml:space="preserve">MISCELLANEOUS EVENTS </t>
  </si>
  <si>
    <t>REAL PROP-OTHER-CURRENT YEAR</t>
  </si>
  <si>
    <t>REAL PROPERTY-PRIOR YEAR</t>
  </si>
  <si>
    <t>PERS PROPERTY-MOTOR VEH-CUR</t>
  </si>
  <si>
    <t>ADMIN FEES INCOME</t>
  </si>
  <si>
    <t>OTHER FEES/INCOME</t>
  </si>
  <si>
    <t>OTHER-ELECTION QUALIFYING FEES</t>
  </si>
  <si>
    <t>OPEN RECORDS REQUEST FEES</t>
  </si>
  <si>
    <t>MISCELLANEOUS PROGRAMS FEES</t>
  </si>
  <si>
    <t xml:space="preserve">RETURNED CHECK S - ADMINFEES </t>
  </si>
  <si>
    <t>CITY EVENTS REVENUE</t>
  </si>
  <si>
    <t>TRANSFER-FUND</t>
  </si>
  <si>
    <t xml:space="preserve">REIMBURSEMENTS </t>
  </si>
  <si>
    <t>OTHER REIMBURSEMENT</t>
  </si>
  <si>
    <t>REGULAR EMPLOYEES (2 Admin Asssitants)</t>
  </si>
  <si>
    <t>BONUS IF ANY</t>
  </si>
  <si>
    <t>GRANT EXPENDITURE (CONTRACTED SERVICES)</t>
  </si>
  <si>
    <t>COMMUNITY OUTREACH</t>
  </si>
  <si>
    <t>MABLETON BEAUTIFICATION PROGRAM</t>
  </si>
  <si>
    <t>HOUSING REHABILITATION</t>
  </si>
  <si>
    <t>PROPERTY TAX PMTS COBB COUNTY</t>
  </si>
  <si>
    <t>LEGAL-SPECIALIZED SERVICES</t>
  </si>
  <si>
    <t>TRANSFERS TO MABLETON (URA)</t>
  </si>
  <si>
    <t>TRANSFERS TO IMPACT FEES FUND</t>
  </si>
  <si>
    <t>OPERATING TRANSFER</t>
  </si>
  <si>
    <t>AUTO/TRUCK-REPAIRS &amp; MAINTAINANCE</t>
  </si>
  <si>
    <t>CONTRACTED SERVICES-PAYROLL</t>
  </si>
  <si>
    <t>CONTRACTED SERVICES-AT&amp;T</t>
  </si>
  <si>
    <t>PUBLIC NOTICE</t>
  </si>
  <si>
    <t>HEALTH AND WELLNESS</t>
  </si>
  <si>
    <t>PRE EMPLOYEE DRUG SCREENING - EMPLOYEES</t>
  </si>
  <si>
    <t>OTHER EVENTS - EMPLOYEES</t>
  </si>
  <si>
    <t xml:space="preserve">PRE EMPLOY DRUG SCREEN </t>
  </si>
  <si>
    <t xml:space="preserve"> </t>
  </si>
  <si>
    <t xml:space="preserve"> BANK CHARGES</t>
  </si>
  <si>
    <t>GRANTS NEW</t>
  </si>
  <si>
    <t>CONTRACTED SERV</t>
  </si>
  <si>
    <t>CONTRACTED SERVICES-CITY FINANCE AND OPERATIONS SOFTWARE</t>
  </si>
  <si>
    <t>COMMISSIONS, AUTHORITIES AND BOARDS</t>
  </si>
  <si>
    <t xml:space="preserve">TRANSFER - MABLETON BEAUTIFICATION </t>
  </si>
  <si>
    <t>HOTEL/MOTEL</t>
  </si>
  <si>
    <t>CONTRACTS (BUSINESS LICENSE SERVICES)</t>
  </si>
  <si>
    <t>REGULAR EMPLOYEES (PUS COMM DIRECTOR)</t>
  </si>
  <si>
    <t xml:space="preserve">              Approved Spending Plan</t>
  </si>
  <si>
    <t>CAPITAL (MUNICIPAL BUILDING RENT)</t>
  </si>
  <si>
    <t>BUILDING/INSPECTIONS (continued)</t>
  </si>
  <si>
    <t xml:space="preserve">                Approved Spending Plan</t>
  </si>
  <si>
    <t xml:space="preserve">               Approved Spending Plan</t>
  </si>
  <si>
    <t xml:space="preserve">             Approved Spending Plan</t>
  </si>
  <si>
    <t xml:space="preserve">          Approved Spending Plan</t>
  </si>
  <si>
    <t xml:space="preserve">           Approved Spending Plan</t>
  </si>
  <si>
    <t xml:space="preserve">      Approved Spending Plan</t>
  </si>
  <si>
    <t>3 Code Enforcement Officers</t>
  </si>
  <si>
    <t>Mileage Reimbursement for Code Enforcement Officers</t>
  </si>
  <si>
    <t>Mileage for Inspectors</t>
  </si>
  <si>
    <t>DISCRETIONARY SPENDING</t>
  </si>
  <si>
    <t>COMMUNITY PROGRAMMING</t>
  </si>
  <si>
    <t>COMPUTING &amp; SECURITY SOFTWARE</t>
  </si>
  <si>
    <t>COMPUTING DEVICES</t>
  </si>
  <si>
    <t>Contracted Services for Department Startup (If needed)</t>
  </si>
  <si>
    <t>Contengency for additional worker.</t>
  </si>
  <si>
    <t>Comprehensive Plan Funding</t>
  </si>
  <si>
    <t>EQUIPMENT &amp; UPLIFTS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</si>
</sst>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00000000_);_(* \(#,##0.00000000000\);_(* &quot;-&quot;??_);_(@_)"/>
    <numFmt numFmtId="168" formatCode="&quot;$&quot;#,##0"/>
    <numFmt numFmtId="169" formatCode="_(* #,##0.00000_);_(* \(#,##0.00000\);_(* &quot;-&quot;??_);_(@_)"/>
    <numFmt numFmtId="170" formatCode="#,##0.0_);\(#,##0.0\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20"/>
      <color rgb="FF9C0006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4">
    <xf numFmtId="0" fontId="0" fillId="0" borderId="0" xfId="0"/>
    <xf numFmtId="0" fontId="18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9" fillId="0" borderId="15" xfId="0" applyFont="1" applyBorder="1"/>
    <xf numFmtId="0" fontId="19" fillId="0" borderId="16" xfId="0" applyFont="1" applyBorder="1"/>
    <xf numFmtId="0" fontId="19" fillId="0" borderId="22" xfId="0" applyFont="1" applyBorder="1"/>
    <xf numFmtId="0" fontId="19" fillId="0" borderId="23" xfId="0" applyFont="1" applyBorder="1"/>
    <xf numFmtId="0" fontId="22" fillId="0" borderId="0" xfId="0" applyFont="1" applyAlignment="1">
      <alignment horizontal="center"/>
    </xf>
    <xf numFmtId="38" fontId="19" fillId="0" borderId="0" xfId="0" applyNumberFormat="1" applyFont="1"/>
    <xf numFmtId="38" fontId="19" fillId="0" borderId="16" xfId="0" applyNumberFormat="1" applyFont="1" applyBorder="1"/>
    <xf numFmtId="38" fontId="19" fillId="0" borderId="14" xfId="0" applyNumberFormat="1" applyFont="1" applyBorder="1"/>
    <xf numFmtId="38" fontId="19" fillId="0" borderId="10" xfId="0" applyNumberFormat="1" applyFont="1" applyBorder="1"/>
    <xf numFmtId="38" fontId="19" fillId="35" borderId="0" xfId="0" applyNumberFormat="1" applyFont="1" applyFill="1"/>
    <xf numFmtId="38" fontId="19" fillId="35" borderId="45" xfId="0" applyNumberFormat="1" applyFont="1" applyFill="1" applyBorder="1"/>
    <xf numFmtId="38" fontId="19" fillId="35" borderId="14" xfId="0" applyNumberFormat="1" applyFont="1" applyFill="1" applyBorder="1"/>
    <xf numFmtId="38" fontId="19" fillId="35" borderId="16" xfId="0" applyNumberFormat="1" applyFont="1" applyFill="1" applyBorder="1"/>
    <xf numFmtId="38" fontId="20" fillId="35" borderId="26" xfId="0" applyNumberFormat="1" applyFont="1" applyFill="1" applyBorder="1"/>
    <xf numFmtId="38" fontId="20" fillId="35" borderId="27" xfId="0" applyNumberFormat="1" applyFont="1" applyFill="1" applyBorder="1"/>
    <xf numFmtId="38" fontId="20" fillId="35" borderId="28" xfId="0" applyNumberFormat="1" applyFont="1" applyFill="1" applyBorder="1"/>
    <xf numFmtId="38" fontId="20" fillId="35" borderId="30" xfId="0" applyNumberFormat="1" applyFont="1" applyFill="1" applyBorder="1"/>
    <xf numFmtId="0" fontId="19" fillId="0" borderId="48" xfId="0" applyFont="1" applyBorder="1"/>
    <xf numFmtId="38" fontId="19" fillId="35" borderId="48" xfId="0" applyNumberFormat="1" applyFont="1" applyFill="1" applyBorder="1"/>
    <xf numFmtId="38" fontId="19" fillId="35" borderId="23" xfId="0" applyNumberFormat="1" applyFont="1" applyFill="1" applyBorder="1"/>
    <xf numFmtId="3" fontId="19" fillId="35" borderId="10" xfId="0" applyNumberFormat="1" applyFont="1" applyFill="1" applyBorder="1"/>
    <xf numFmtId="3" fontId="20" fillId="35" borderId="28" xfId="0" applyNumberFormat="1" applyFont="1" applyFill="1" applyBorder="1" applyAlignment="1">
      <alignment horizontal="center" wrapText="1"/>
    </xf>
    <xf numFmtId="3" fontId="20" fillId="35" borderId="15" xfId="0" applyNumberFormat="1" applyFont="1" applyFill="1" applyBorder="1"/>
    <xf numFmtId="3" fontId="20" fillId="35" borderId="27" xfId="0" applyNumberFormat="1" applyFont="1" applyFill="1" applyBorder="1" applyAlignment="1">
      <alignment horizontal="center" wrapText="1"/>
    </xf>
    <xf numFmtId="3" fontId="20" fillId="35" borderId="30" xfId="0" applyNumberFormat="1" applyFont="1" applyFill="1" applyBorder="1" applyAlignment="1">
      <alignment horizontal="center" wrapText="1"/>
    </xf>
    <xf numFmtId="38" fontId="22" fillId="0" borderId="0" xfId="0" applyNumberFormat="1" applyFont="1" applyAlignment="1">
      <alignment horizontal="center"/>
    </xf>
    <xf numFmtId="38" fontId="20" fillId="35" borderId="31" xfId="0" applyNumberFormat="1" applyFont="1" applyFill="1" applyBorder="1" applyAlignment="1">
      <alignment horizontal="center" wrapText="1"/>
    </xf>
    <xf numFmtId="38" fontId="20" fillId="33" borderId="26" xfId="0" applyNumberFormat="1" applyFont="1" applyFill="1" applyBorder="1" applyAlignment="1">
      <alignment horizontal="center" wrapText="1"/>
    </xf>
    <xf numFmtId="38" fontId="20" fillId="33" borderId="27" xfId="0" applyNumberFormat="1" applyFont="1" applyFill="1" applyBorder="1" applyAlignment="1">
      <alignment horizontal="center" wrapText="1"/>
    </xf>
    <xf numFmtId="38" fontId="20" fillId="35" borderId="28" xfId="0" applyNumberFormat="1" applyFont="1" applyFill="1" applyBorder="1" applyAlignment="1">
      <alignment horizontal="center" wrapText="1"/>
    </xf>
    <xf numFmtId="38" fontId="20" fillId="33" borderId="30" xfId="0" applyNumberFormat="1" applyFont="1" applyFill="1" applyBorder="1" applyAlignment="1">
      <alignment horizontal="center" wrapText="1"/>
    </xf>
    <xf numFmtId="38" fontId="19" fillId="33" borderId="21" xfId="0" applyNumberFormat="1" applyFont="1" applyFill="1" applyBorder="1"/>
    <xf numFmtId="38" fontId="19" fillId="33" borderId="24" xfId="0" applyNumberFormat="1" applyFont="1" applyFill="1" applyBorder="1"/>
    <xf numFmtId="38" fontId="19" fillId="33" borderId="23" xfId="0" applyNumberFormat="1" applyFont="1" applyFill="1" applyBorder="1"/>
    <xf numFmtId="38" fontId="19" fillId="33" borderId="14" xfId="0" applyNumberFormat="1" applyFont="1" applyFill="1" applyBorder="1"/>
    <xf numFmtId="38" fontId="19" fillId="33" borderId="10" xfId="0" applyNumberFormat="1" applyFont="1" applyFill="1" applyBorder="1"/>
    <xf numFmtId="38" fontId="19" fillId="33" borderId="16" xfId="0" applyNumberFormat="1" applyFont="1" applyFill="1" applyBorder="1"/>
    <xf numFmtId="38" fontId="19" fillId="35" borderId="19" xfId="0" applyNumberFormat="1" applyFont="1" applyFill="1" applyBorder="1"/>
    <xf numFmtId="38" fontId="20" fillId="33" borderId="31" xfId="0" applyNumberFormat="1" applyFont="1" applyFill="1" applyBorder="1"/>
    <xf numFmtId="38" fontId="20" fillId="33" borderId="26" xfId="0" applyNumberFormat="1" applyFont="1" applyFill="1" applyBorder="1"/>
    <xf numFmtId="38" fontId="20" fillId="33" borderId="27" xfId="0" applyNumberFormat="1" applyFont="1" applyFill="1" applyBorder="1"/>
    <xf numFmtId="38" fontId="20" fillId="33" borderId="28" xfId="0" applyNumberFormat="1" applyFont="1" applyFill="1" applyBorder="1"/>
    <xf numFmtId="38" fontId="20" fillId="33" borderId="30" xfId="0" applyNumberFormat="1" applyFont="1" applyFill="1" applyBorder="1"/>
    <xf numFmtId="38" fontId="22" fillId="35" borderId="0" xfId="0" applyNumberFormat="1" applyFont="1" applyFill="1" applyAlignment="1">
      <alignment horizontal="center"/>
    </xf>
    <xf numFmtId="38" fontId="19" fillId="35" borderId="17" xfId="0" applyNumberFormat="1" applyFont="1" applyFill="1" applyBorder="1"/>
    <xf numFmtId="38" fontId="19" fillId="35" borderId="65" xfId="0" applyNumberFormat="1" applyFont="1" applyFill="1" applyBorder="1"/>
    <xf numFmtId="38" fontId="20" fillId="35" borderId="31" xfId="0" applyNumberFormat="1" applyFont="1" applyFill="1" applyBorder="1"/>
    <xf numFmtId="38" fontId="19" fillId="33" borderId="55" xfId="0" applyNumberFormat="1" applyFont="1" applyFill="1" applyBorder="1"/>
    <xf numFmtId="38" fontId="19" fillId="33" borderId="59" xfId="0" applyNumberFormat="1" applyFont="1" applyFill="1" applyBorder="1"/>
    <xf numFmtId="38" fontId="19" fillId="33" borderId="48" xfId="0" applyNumberFormat="1" applyFont="1" applyFill="1" applyBorder="1"/>
    <xf numFmtId="0" fontId="19" fillId="35" borderId="0" xfId="0" applyFont="1" applyFill="1"/>
    <xf numFmtId="3" fontId="19" fillId="35" borderId="0" xfId="0" applyNumberFormat="1" applyFont="1" applyFill="1"/>
    <xf numFmtId="38" fontId="20" fillId="33" borderId="28" xfId="0" applyNumberFormat="1" applyFont="1" applyFill="1" applyBorder="1" applyAlignment="1">
      <alignment horizontal="center" wrapText="1"/>
    </xf>
    <xf numFmtId="0" fontId="23" fillId="35" borderId="34" xfId="0" applyFont="1" applyFill="1" applyBorder="1"/>
    <xf numFmtId="0" fontId="19" fillId="35" borderId="39" xfId="0" applyFont="1" applyFill="1" applyBorder="1"/>
    <xf numFmtId="0" fontId="20" fillId="35" borderId="39" xfId="0" applyFont="1" applyFill="1" applyBorder="1"/>
    <xf numFmtId="0" fontId="19" fillId="0" borderId="28" xfId="0" applyFont="1" applyBorder="1"/>
    <xf numFmtId="0" fontId="19" fillId="0" borderId="49" xfId="0" applyFont="1" applyBorder="1"/>
    <xf numFmtId="0" fontId="19" fillId="0" borderId="44" xfId="0" applyFont="1" applyBorder="1"/>
    <xf numFmtId="0" fontId="19" fillId="0" borderId="50" xfId="0" applyFont="1" applyBorder="1"/>
    <xf numFmtId="0" fontId="19" fillId="0" borderId="46" xfId="0" applyFont="1" applyBorder="1"/>
    <xf numFmtId="3" fontId="20" fillId="35" borderId="28" xfId="0" applyNumberFormat="1" applyFont="1" applyFill="1" applyBorder="1"/>
    <xf numFmtId="3" fontId="19" fillId="35" borderId="59" xfId="0" applyNumberFormat="1" applyFont="1" applyFill="1" applyBorder="1"/>
    <xf numFmtId="38" fontId="20" fillId="35" borderId="27" xfId="0" applyNumberFormat="1" applyFont="1" applyFill="1" applyBorder="1" applyAlignment="1">
      <alignment horizontal="center" wrapText="1"/>
    </xf>
    <xf numFmtId="3" fontId="0" fillId="35" borderId="0" xfId="0" applyNumberFormat="1" applyFill="1"/>
    <xf numFmtId="3" fontId="20" fillId="35" borderId="22" xfId="0" applyNumberFormat="1" applyFont="1" applyFill="1" applyBorder="1"/>
    <xf numFmtId="3" fontId="19" fillId="35" borderId="23" xfId="0" applyNumberFormat="1" applyFont="1" applyFill="1" applyBorder="1"/>
    <xf numFmtId="3" fontId="19" fillId="35" borderId="16" xfId="0" applyNumberFormat="1" applyFont="1" applyFill="1" applyBorder="1"/>
    <xf numFmtId="3" fontId="19" fillId="35" borderId="15" xfId="0" applyNumberFormat="1" applyFont="1" applyFill="1" applyBorder="1"/>
    <xf numFmtId="3" fontId="20" fillId="35" borderId="30" xfId="0" applyNumberFormat="1" applyFont="1" applyFill="1" applyBorder="1"/>
    <xf numFmtId="3" fontId="19" fillId="35" borderId="22" xfId="0" applyNumberFormat="1" applyFont="1" applyFill="1" applyBorder="1"/>
    <xf numFmtId="3" fontId="19" fillId="35" borderId="24" xfId="0" applyNumberFormat="1" applyFont="1" applyFill="1" applyBorder="1"/>
    <xf numFmtId="3" fontId="19" fillId="35" borderId="58" xfId="0" applyNumberFormat="1" applyFont="1" applyFill="1" applyBorder="1"/>
    <xf numFmtId="3" fontId="20" fillId="35" borderId="27" xfId="0" applyNumberFormat="1" applyFont="1" applyFill="1" applyBorder="1"/>
    <xf numFmtId="38" fontId="20" fillId="35" borderId="57" xfId="0" applyNumberFormat="1" applyFont="1" applyFill="1" applyBorder="1"/>
    <xf numFmtId="38" fontId="20" fillId="35" borderId="26" xfId="0" applyNumberFormat="1" applyFont="1" applyFill="1" applyBorder="1" applyAlignment="1">
      <alignment horizontal="center" wrapText="1"/>
    </xf>
    <xf numFmtId="38" fontId="19" fillId="35" borderId="47" xfId="0" applyNumberFormat="1" applyFont="1" applyFill="1" applyBorder="1"/>
    <xf numFmtId="38" fontId="19" fillId="33" borderId="45" xfId="0" applyNumberFormat="1" applyFont="1" applyFill="1" applyBorder="1"/>
    <xf numFmtId="38" fontId="19" fillId="33" borderId="47" xfId="0" applyNumberFormat="1" applyFont="1" applyFill="1" applyBorder="1"/>
    <xf numFmtId="38" fontId="19" fillId="33" borderId="49" xfId="0" applyNumberFormat="1" applyFont="1" applyFill="1" applyBorder="1"/>
    <xf numFmtId="38" fontId="19" fillId="33" borderId="44" xfId="0" applyNumberFormat="1" applyFont="1" applyFill="1" applyBorder="1"/>
    <xf numFmtId="38" fontId="19" fillId="33" borderId="15" xfId="0" applyNumberFormat="1" applyFont="1" applyFill="1" applyBorder="1"/>
    <xf numFmtId="38" fontId="19" fillId="33" borderId="50" xfId="0" applyNumberFormat="1" applyFont="1" applyFill="1" applyBorder="1"/>
    <xf numFmtId="38" fontId="19" fillId="33" borderId="46" xfId="0" applyNumberFormat="1" applyFont="1" applyFill="1" applyBorder="1"/>
    <xf numFmtId="3" fontId="19" fillId="35" borderId="49" xfId="0" applyNumberFormat="1" applyFont="1" applyFill="1" applyBorder="1"/>
    <xf numFmtId="3" fontId="19" fillId="35" borderId="51" xfId="0" applyNumberFormat="1" applyFont="1" applyFill="1" applyBorder="1"/>
    <xf numFmtId="3" fontId="19" fillId="35" borderId="44" xfId="0" applyNumberFormat="1" applyFont="1" applyFill="1" applyBorder="1"/>
    <xf numFmtId="3" fontId="19" fillId="35" borderId="50" xfId="0" applyNumberFormat="1" applyFont="1" applyFill="1" applyBorder="1"/>
    <xf numFmtId="3" fontId="19" fillId="35" borderId="52" xfId="0" applyNumberFormat="1" applyFont="1" applyFill="1" applyBorder="1"/>
    <xf numFmtId="3" fontId="19" fillId="35" borderId="46" xfId="0" applyNumberFormat="1" applyFont="1" applyFill="1" applyBorder="1"/>
    <xf numFmtId="0" fontId="19" fillId="0" borderId="27" xfId="0" applyFont="1" applyBorder="1"/>
    <xf numFmtId="0" fontId="19" fillId="0" borderId="58" xfId="0" quotePrefix="1" applyFont="1" applyBorder="1"/>
    <xf numFmtId="38" fontId="0" fillId="35" borderId="10" xfId="0" applyNumberFormat="1" applyFill="1" applyBorder="1"/>
    <xf numFmtId="38" fontId="24" fillId="35" borderId="29" xfId="0" applyNumberFormat="1" applyFont="1" applyFill="1" applyBorder="1"/>
    <xf numFmtId="38" fontId="24" fillId="35" borderId="38" xfId="0" applyNumberFormat="1" applyFont="1" applyFill="1" applyBorder="1"/>
    <xf numFmtId="0" fontId="24" fillId="35" borderId="0" xfId="0" applyFont="1" applyFill="1" applyAlignment="1">
      <alignment horizontal="center" wrapText="1"/>
    </xf>
    <xf numFmtId="38" fontId="0" fillId="35" borderId="51" xfId="0" applyNumberFormat="1" applyFill="1" applyBorder="1"/>
    <xf numFmtId="38" fontId="0" fillId="35" borderId="52" xfId="0" applyNumberFormat="1" applyFill="1" applyBorder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5" fillId="0" borderId="0" xfId="0" applyFont="1"/>
    <xf numFmtId="0" fontId="19" fillId="35" borderId="44" xfId="0" applyFont="1" applyFill="1" applyBorder="1"/>
    <xf numFmtId="0" fontId="19" fillId="35" borderId="16" xfId="0" applyFont="1" applyFill="1" applyBorder="1"/>
    <xf numFmtId="0" fontId="19" fillId="35" borderId="46" xfId="0" applyFont="1" applyFill="1" applyBorder="1"/>
    <xf numFmtId="0" fontId="19" fillId="35" borderId="28" xfId="0" applyFont="1" applyFill="1" applyBorder="1"/>
    <xf numFmtId="0" fontId="19" fillId="35" borderId="57" xfId="0" applyFont="1" applyFill="1" applyBorder="1"/>
    <xf numFmtId="164" fontId="20" fillId="35" borderId="28" xfId="42" applyNumberFormat="1" applyFont="1" applyFill="1" applyBorder="1" applyAlignment="1">
      <alignment horizontal="center" wrapText="1"/>
    </xf>
    <xf numFmtId="38" fontId="0" fillId="35" borderId="45" xfId="0" applyNumberFormat="1" applyFill="1" applyBorder="1"/>
    <xf numFmtId="38" fontId="0" fillId="35" borderId="14" xfId="0" applyNumberFormat="1" applyFill="1" applyBorder="1"/>
    <xf numFmtId="38" fontId="0" fillId="35" borderId="47" xfId="0" applyNumberFormat="1" applyFill="1" applyBorder="1"/>
    <xf numFmtId="0" fontId="28" fillId="35" borderId="34" xfId="0" applyFont="1" applyFill="1" applyBorder="1"/>
    <xf numFmtId="38" fontId="24" fillId="35" borderId="34" xfId="0" applyNumberFormat="1" applyFont="1" applyFill="1" applyBorder="1"/>
    <xf numFmtId="164" fontId="20" fillId="35" borderId="43" xfId="42" applyNumberFormat="1" applyFont="1" applyFill="1" applyBorder="1" applyAlignment="1">
      <alignment horizontal="center" wrapText="1"/>
    </xf>
    <xf numFmtId="0" fontId="19" fillId="35" borderId="23" xfId="0" applyFont="1" applyFill="1" applyBorder="1"/>
    <xf numFmtId="41" fontId="19" fillId="0" borderId="45" xfId="0" applyNumberFormat="1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41" fontId="0" fillId="0" borderId="0" xfId="0" applyNumberFormat="1"/>
    <xf numFmtId="41" fontId="0" fillId="35" borderId="0" xfId="0" applyNumberFormat="1" applyFill="1" applyAlignment="1">
      <alignment vertical="center"/>
    </xf>
    <xf numFmtId="41" fontId="33" fillId="0" borderId="42" xfId="0" applyNumberFormat="1" applyFont="1" applyBorder="1" applyAlignment="1">
      <alignment horizontal="center" vertical="center"/>
    </xf>
    <xf numFmtId="41" fontId="33" fillId="0" borderId="53" xfId="0" applyNumberFormat="1" applyFont="1" applyBorder="1" applyAlignment="1">
      <alignment horizontal="center" vertical="center"/>
    </xf>
    <xf numFmtId="41" fontId="18" fillId="0" borderId="49" xfId="0" applyNumberFormat="1" applyFont="1" applyBorder="1" applyAlignment="1">
      <alignment vertical="center"/>
    </xf>
    <xf numFmtId="41" fontId="19" fillId="35" borderId="45" xfId="0" applyNumberFormat="1" applyFont="1" applyFill="1" applyBorder="1" applyAlignment="1">
      <alignment vertical="center"/>
    </xf>
    <xf numFmtId="41" fontId="19" fillId="35" borderId="44" xfId="0" applyNumberFormat="1" applyFont="1" applyFill="1" applyBorder="1" applyAlignment="1">
      <alignment vertical="center"/>
    </xf>
    <xf numFmtId="41" fontId="18" fillId="0" borderId="15" xfId="0" applyNumberFormat="1" applyFont="1" applyBorder="1" applyAlignment="1">
      <alignment vertical="center"/>
    </xf>
    <xf numFmtId="41" fontId="19" fillId="35" borderId="14" xfId="0" applyNumberFormat="1" applyFont="1" applyFill="1" applyBorder="1" applyAlignment="1">
      <alignment vertical="center"/>
    </xf>
    <xf numFmtId="41" fontId="19" fillId="35" borderId="16" xfId="0" applyNumberFormat="1" applyFont="1" applyFill="1" applyBorder="1" applyAlignment="1">
      <alignment vertical="center"/>
    </xf>
    <xf numFmtId="41" fontId="18" fillId="0" borderId="50" xfId="0" applyNumberFormat="1" applyFont="1" applyBorder="1" applyAlignment="1">
      <alignment vertical="center"/>
    </xf>
    <xf numFmtId="41" fontId="19" fillId="35" borderId="46" xfId="0" applyNumberFormat="1" applyFont="1" applyFill="1" applyBorder="1" applyAlignment="1">
      <alignment vertical="center"/>
    </xf>
    <xf numFmtId="41" fontId="16" fillId="35" borderId="26" xfId="0" applyNumberFormat="1" applyFont="1" applyFill="1" applyBorder="1" applyAlignment="1">
      <alignment vertical="center"/>
    </xf>
    <xf numFmtId="41" fontId="16" fillId="35" borderId="28" xfId="0" applyNumberFormat="1" applyFont="1" applyFill="1" applyBorder="1" applyAlignment="1">
      <alignment vertical="center"/>
    </xf>
    <xf numFmtId="41" fontId="16" fillId="35" borderId="43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41" fontId="18" fillId="0" borderId="58" xfId="0" applyNumberFormat="1" applyFont="1" applyBorder="1" applyAlignment="1">
      <alignment vertical="center"/>
    </xf>
    <xf numFmtId="41" fontId="19" fillId="35" borderId="55" xfId="0" applyNumberFormat="1" applyFont="1" applyFill="1" applyBorder="1" applyAlignment="1">
      <alignment vertical="center"/>
    </xf>
    <xf numFmtId="41" fontId="19" fillId="0" borderId="55" xfId="0" applyNumberFormat="1" applyFont="1" applyBorder="1" applyAlignment="1">
      <alignment vertical="center"/>
    </xf>
    <xf numFmtId="41" fontId="16" fillId="35" borderId="47" xfId="0" applyNumberFormat="1" applyFont="1" applyFill="1" applyBorder="1" applyAlignment="1">
      <alignment vertical="center"/>
    </xf>
    <xf numFmtId="41" fontId="24" fillId="0" borderId="26" xfId="0" applyNumberFormat="1" applyFont="1" applyBorder="1" applyAlignment="1">
      <alignment vertical="center"/>
    </xf>
    <xf numFmtId="41" fontId="24" fillId="35" borderId="26" xfId="0" applyNumberFormat="1" applyFont="1" applyFill="1" applyBorder="1" applyAlignment="1">
      <alignment vertical="center"/>
    </xf>
    <xf numFmtId="41" fontId="24" fillId="35" borderId="27" xfId="0" applyNumberFormat="1" applyFont="1" applyFill="1" applyBorder="1" applyAlignment="1">
      <alignment vertical="center"/>
    </xf>
    <xf numFmtId="41" fontId="24" fillId="35" borderId="28" xfId="0" applyNumberFormat="1" applyFont="1" applyFill="1" applyBorder="1" applyAlignment="1">
      <alignment vertical="center"/>
    </xf>
    <xf numFmtId="41" fontId="20" fillId="34" borderId="26" xfId="0" applyNumberFormat="1" applyFont="1" applyFill="1" applyBorder="1" applyAlignment="1">
      <alignment horizontal="center" vertical="center" wrapText="1"/>
    </xf>
    <xf numFmtId="41" fontId="20" fillId="0" borderId="36" xfId="0" applyNumberFormat="1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horizontal="center" vertical="center" wrapText="1"/>
    </xf>
    <xf numFmtId="41" fontId="19" fillId="35" borderId="63" xfId="0" applyNumberFormat="1" applyFont="1" applyFill="1" applyBorder="1" applyAlignment="1">
      <alignment vertical="center"/>
    </xf>
    <xf numFmtId="0" fontId="0" fillId="0" borderId="10" xfId="0" applyBorder="1"/>
    <xf numFmtId="0" fontId="19" fillId="0" borderId="10" xfId="0" applyFont="1" applyBorder="1"/>
    <xf numFmtId="41" fontId="0" fillId="0" borderId="10" xfId="0" applyNumberFormat="1" applyBorder="1"/>
    <xf numFmtId="41" fontId="16" fillId="0" borderId="10" xfId="0" applyNumberFormat="1" applyFont="1" applyBorder="1"/>
    <xf numFmtId="41" fontId="20" fillId="36" borderId="47" xfId="0" applyNumberFormat="1" applyFont="1" applyFill="1" applyBorder="1" applyAlignment="1">
      <alignment horizontal="center" vertical="center" wrapText="1"/>
    </xf>
    <xf numFmtId="41" fontId="20" fillId="36" borderId="47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24" fillId="37" borderId="0" xfId="0" applyFont="1" applyFill="1"/>
    <xf numFmtId="41" fontId="0" fillId="36" borderId="10" xfId="0" applyNumberFormat="1" applyFill="1" applyBorder="1"/>
    <xf numFmtId="41" fontId="16" fillId="36" borderId="10" xfId="0" applyNumberFormat="1" applyFont="1" applyFill="1" applyBorder="1"/>
    <xf numFmtId="41" fontId="0" fillId="35" borderId="10" xfId="0" applyNumberFormat="1" applyFill="1" applyBorder="1"/>
    <xf numFmtId="41" fontId="16" fillId="35" borderId="10" xfId="0" applyNumberFormat="1" applyFont="1" applyFill="1" applyBorder="1"/>
    <xf numFmtId="41" fontId="0" fillId="35" borderId="0" xfId="0" applyNumberFormat="1" applyFill="1"/>
    <xf numFmtId="41" fontId="0" fillId="37" borderId="10" xfId="0" applyNumberFormat="1" applyFill="1" applyBorder="1"/>
    <xf numFmtId="41" fontId="16" fillId="37" borderId="10" xfId="0" applyNumberFormat="1" applyFont="1" applyFill="1" applyBorder="1"/>
    <xf numFmtId="0" fontId="24" fillId="37" borderId="0" xfId="0" applyFont="1" applyFill="1" applyAlignment="1">
      <alignment wrapText="1"/>
    </xf>
    <xf numFmtId="41" fontId="16" fillId="0" borderId="0" xfId="0" applyNumberFormat="1" applyFont="1"/>
    <xf numFmtId="41" fontId="16" fillId="0" borderId="11" xfId="0" applyNumberFormat="1" applyFont="1" applyBorder="1"/>
    <xf numFmtId="164" fontId="20" fillId="37" borderId="43" xfId="42" applyNumberFormat="1" applyFont="1" applyFill="1" applyBorder="1" applyAlignment="1">
      <alignment horizontal="center" wrapText="1"/>
    </xf>
    <xf numFmtId="0" fontId="0" fillId="35" borderId="0" xfId="0" applyFill="1"/>
    <xf numFmtId="0" fontId="24" fillId="37" borderId="63" xfId="0" applyFont="1" applyFill="1" applyBorder="1"/>
    <xf numFmtId="164" fontId="35" fillId="37" borderId="45" xfId="42" applyNumberFormat="1" applyFont="1" applyFill="1" applyBorder="1" applyAlignment="1">
      <alignment horizontal="center" vertical="center" wrapText="1"/>
    </xf>
    <xf numFmtId="164" fontId="35" fillId="35" borderId="45" xfId="42" applyNumberFormat="1" applyFont="1" applyFill="1" applyBorder="1" applyAlignment="1">
      <alignment horizontal="center" vertical="center" wrapText="1"/>
    </xf>
    <xf numFmtId="41" fontId="27" fillId="35" borderId="49" xfId="0" applyNumberFormat="1" applyFont="1" applyFill="1" applyBorder="1" applyAlignment="1">
      <alignment vertical="center"/>
    </xf>
    <xf numFmtId="41" fontId="27" fillId="35" borderId="15" xfId="0" applyNumberFormat="1" applyFont="1" applyFill="1" applyBorder="1" applyAlignment="1">
      <alignment vertical="center"/>
    </xf>
    <xf numFmtId="41" fontId="27" fillId="35" borderId="50" xfId="0" applyNumberFormat="1" applyFont="1" applyFill="1" applyBorder="1" applyAlignment="1">
      <alignment vertical="center"/>
    </xf>
    <xf numFmtId="41" fontId="19" fillId="35" borderId="23" xfId="0" applyNumberFormat="1" applyFont="1" applyFill="1" applyBorder="1" applyAlignment="1">
      <alignment vertical="center"/>
    </xf>
    <xf numFmtId="41" fontId="19" fillId="35" borderId="48" xfId="0" applyNumberFormat="1" applyFont="1" applyFill="1" applyBorder="1" applyAlignment="1">
      <alignment vertical="center"/>
    </xf>
    <xf numFmtId="164" fontId="19" fillId="35" borderId="15" xfId="42" applyNumberFormat="1" applyFont="1" applyFill="1" applyBorder="1"/>
    <xf numFmtId="22" fontId="0" fillId="0" borderId="0" xfId="0" applyNumberFormat="1"/>
    <xf numFmtId="4" fontId="0" fillId="0" borderId="0" xfId="0" applyNumberFormat="1"/>
    <xf numFmtId="0" fontId="36" fillId="35" borderId="31" xfId="0" applyFont="1" applyFill="1" applyBorder="1" applyAlignment="1">
      <alignment horizontal="center" vertical="center"/>
    </xf>
    <xf numFmtId="41" fontId="37" fillId="0" borderId="44" xfId="0" applyNumberFormat="1" applyFont="1" applyBorder="1" applyAlignment="1">
      <alignment horizontal="left" vertical="center"/>
    </xf>
    <xf numFmtId="41" fontId="37" fillId="0" borderId="16" xfId="0" applyNumberFormat="1" applyFont="1" applyBorder="1" applyAlignment="1">
      <alignment horizontal="left" vertical="center"/>
    </xf>
    <xf numFmtId="41" fontId="37" fillId="0" borderId="46" xfId="0" applyNumberFormat="1" applyFont="1" applyBorder="1" applyAlignment="1">
      <alignment horizontal="left" vertical="center"/>
    </xf>
    <xf numFmtId="41" fontId="37" fillId="0" borderId="48" xfId="0" applyNumberFormat="1" applyFont="1" applyBorder="1" applyAlignment="1">
      <alignment horizontal="left" vertical="center"/>
    </xf>
    <xf numFmtId="41" fontId="19" fillId="35" borderId="61" xfId="0" applyNumberFormat="1" applyFont="1" applyFill="1" applyBorder="1" applyAlignment="1">
      <alignment vertical="center"/>
    </xf>
    <xf numFmtId="41" fontId="19" fillId="35" borderId="18" xfId="0" applyNumberFormat="1" applyFont="1" applyFill="1" applyBorder="1" applyAlignment="1">
      <alignment vertical="center"/>
    </xf>
    <xf numFmtId="41" fontId="19" fillId="35" borderId="73" xfId="0" applyNumberFormat="1" applyFont="1" applyFill="1" applyBorder="1" applyAlignment="1">
      <alignment vertical="center"/>
    </xf>
    <xf numFmtId="41" fontId="19" fillId="35" borderId="11" xfId="0" applyNumberFormat="1" applyFont="1" applyFill="1" applyBorder="1" applyAlignment="1">
      <alignment vertical="center"/>
    </xf>
    <xf numFmtId="41" fontId="19" fillId="35" borderId="25" xfId="0" applyNumberFormat="1" applyFont="1" applyFill="1" applyBorder="1" applyAlignment="1">
      <alignment vertical="center"/>
    </xf>
    <xf numFmtId="41" fontId="19" fillId="35" borderId="76" xfId="0" applyNumberFormat="1" applyFont="1" applyFill="1" applyBorder="1" applyAlignment="1">
      <alignment vertical="center"/>
    </xf>
    <xf numFmtId="38" fontId="0" fillId="35" borderId="12" xfId="0" applyNumberFormat="1" applyFill="1" applyBorder="1"/>
    <xf numFmtId="38" fontId="24" fillId="35" borderId="28" xfId="0" applyNumberFormat="1" applyFont="1" applyFill="1" applyBorder="1"/>
    <xf numFmtId="38" fontId="0" fillId="35" borderId="69" xfId="0" applyNumberFormat="1" applyFill="1" applyBorder="1"/>
    <xf numFmtId="38" fontId="0" fillId="35" borderId="44" xfId="0" applyNumberFormat="1" applyFill="1" applyBorder="1"/>
    <xf numFmtId="38" fontId="0" fillId="35" borderId="49" xfId="0" applyNumberFormat="1" applyFill="1" applyBorder="1"/>
    <xf numFmtId="38" fontId="0" fillId="35" borderId="16" xfId="0" applyNumberFormat="1" applyFill="1" applyBorder="1"/>
    <xf numFmtId="38" fontId="0" fillId="35" borderId="15" xfId="0" applyNumberFormat="1" applyFill="1" applyBorder="1"/>
    <xf numFmtId="38" fontId="0" fillId="35" borderId="46" xfId="0" applyNumberFormat="1" applyFill="1" applyBorder="1"/>
    <xf numFmtId="38" fontId="0" fillId="35" borderId="58" xfId="0" applyNumberFormat="1" applyFill="1" applyBorder="1"/>
    <xf numFmtId="38" fontId="0" fillId="35" borderId="70" xfId="0" applyNumberFormat="1" applyFill="1" applyBorder="1"/>
    <xf numFmtId="38" fontId="0" fillId="35" borderId="61" xfId="0" applyNumberFormat="1" applyFill="1" applyBorder="1"/>
    <xf numFmtId="38" fontId="0" fillId="35" borderId="18" xfId="0" applyNumberFormat="1" applyFill="1" applyBorder="1"/>
    <xf numFmtId="38" fontId="0" fillId="35" borderId="73" xfId="0" applyNumberFormat="1" applyFill="1" applyBorder="1"/>
    <xf numFmtId="38" fontId="24" fillId="35" borderId="26" xfId="0" applyNumberFormat="1" applyFont="1" applyFill="1" applyBorder="1"/>
    <xf numFmtId="38" fontId="0" fillId="35" borderId="50" xfId="0" applyNumberFormat="1" applyFill="1" applyBorder="1"/>
    <xf numFmtId="38" fontId="0" fillId="35" borderId="60" xfId="0" applyNumberFormat="1" applyFill="1" applyBorder="1"/>
    <xf numFmtId="38" fontId="0" fillId="35" borderId="13" xfId="0" applyNumberFormat="1" applyFill="1" applyBorder="1"/>
    <xf numFmtId="38" fontId="0" fillId="35" borderId="56" xfId="0" applyNumberFormat="1" applyFill="1" applyBorder="1"/>
    <xf numFmtId="38" fontId="25" fillId="35" borderId="14" xfId="0" applyNumberFormat="1" applyFont="1" applyFill="1" applyBorder="1"/>
    <xf numFmtId="38" fontId="25" fillId="35" borderId="47" xfId="0" applyNumberFormat="1" applyFont="1" applyFill="1" applyBorder="1"/>
    <xf numFmtId="38" fontId="0" fillId="35" borderId="0" xfId="0" applyNumberFormat="1" applyFill="1"/>
    <xf numFmtId="0" fontId="30" fillId="35" borderId="42" xfId="0" applyFont="1" applyFill="1" applyBorder="1" applyAlignment="1">
      <alignment horizontal="center"/>
    </xf>
    <xf numFmtId="0" fontId="30" fillId="35" borderId="34" xfId="0" applyFont="1" applyFill="1" applyBorder="1" applyAlignment="1">
      <alignment horizontal="center"/>
    </xf>
    <xf numFmtId="0" fontId="28" fillId="35" borderId="45" xfId="0" applyFont="1" applyFill="1" applyBorder="1"/>
    <xf numFmtId="0" fontId="16" fillId="35" borderId="42" xfId="0" applyFont="1" applyFill="1" applyBorder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0" fillId="35" borderId="0" xfId="0" applyFill="1" applyAlignment="1">
      <alignment vertical="center"/>
    </xf>
    <xf numFmtId="0" fontId="0" fillId="35" borderId="14" xfId="0" applyFill="1" applyBorder="1"/>
    <xf numFmtId="0" fontId="28" fillId="35" borderId="47" xfId="0" applyFont="1" applyFill="1" applyBorder="1"/>
    <xf numFmtId="38" fontId="24" fillId="35" borderId="31" xfId="0" applyNumberFormat="1" applyFont="1" applyFill="1" applyBorder="1"/>
    <xf numFmtId="38" fontId="24" fillId="35" borderId="27" xfId="0" applyNumberFormat="1" applyFont="1" applyFill="1" applyBorder="1"/>
    <xf numFmtId="0" fontId="28" fillId="35" borderId="42" xfId="0" applyFont="1" applyFill="1" applyBorder="1"/>
    <xf numFmtId="0" fontId="0" fillId="35" borderId="47" xfId="0" applyFill="1" applyBorder="1"/>
    <xf numFmtId="0" fontId="28" fillId="35" borderId="43" xfId="0" applyFont="1" applyFill="1" applyBorder="1"/>
    <xf numFmtId="38" fontId="0" fillId="35" borderId="76" xfId="0" applyNumberFormat="1" applyFill="1" applyBorder="1"/>
    <xf numFmtId="38" fontId="0" fillId="35" borderId="19" xfId="0" applyNumberFormat="1" applyFill="1" applyBorder="1"/>
    <xf numFmtId="38" fontId="0" fillId="35" borderId="65" xfId="0" applyNumberFormat="1" applyFill="1" applyBorder="1"/>
    <xf numFmtId="38" fontId="0" fillId="35" borderId="54" xfId="0" applyNumberFormat="1" applyFill="1" applyBorder="1"/>
    <xf numFmtId="0" fontId="16" fillId="35" borderId="45" xfId="0" applyFont="1" applyFill="1" applyBorder="1" applyAlignment="1">
      <alignment horizontal="center" wrapText="1"/>
    </xf>
    <xf numFmtId="0" fontId="0" fillId="35" borderId="55" xfId="0" applyFill="1" applyBorder="1"/>
    <xf numFmtId="0" fontId="28" fillId="35" borderId="26" xfId="0" applyFont="1" applyFill="1" applyBorder="1"/>
    <xf numFmtId="0" fontId="33" fillId="35" borderId="26" xfId="0" applyFont="1" applyFill="1" applyBorder="1"/>
    <xf numFmtId="0" fontId="16" fillId="35" borderId="26" xfId="0" applyFont="1" applyFill="1" applyBorder="1" applyAlignment="1">
      <alignment horizontal="center" wrapText="1"/>
    </xf>
    <xf numFmtId="0" fontId="0" fillId="35" borderId="45" xfId="0" applyFill="1" applyBorder="1"/>
    <xf numFmtId="0" fontId="0" fillId="35" borderId="21" xfId="0" applyFill="1" applyBorder="1"/>
    <xf numFmtId="0" fontId="24" fillId="35" borderId="43" xfId="0" applyFont="1" applyFill="1" applyBorder="1"/>
    <xf numFmtId="41" fontId="24" fillId="35" borderId="26" xfId="0" applyNumberFormat="1" applyFont="1" applyFill="1" applyBorder="1" applyAlignment="1">
      <alignment horizontal="left" vertical="center"/>
    </xf>
    <xf numFmtId="0" fontId="16" fillId="35" borderId="64" xfId="0" applyFont="1" applyFill="1" applyBorder="1" applyAlignment="1">
      <alignment horizontal="center" wrapText="1"/>
    </xf>
    <xf numFmtId="0" fontId="16" fillId="35" borderId="79" xfId="0" applyFont="1" applyFill="1" applyBorder="1" applyAlignment="1">
      <alignment horizontal="center" wrapText="1"/>
    </xf>
    <xf numFmtId="0" fontId="30" fillId="37" borderId="45" xfId="0" applyFont="1" applyFill="1" applyBorder="1" applyAlignment="1">
      <alignment horizontal="center"/>
    </xf>
    <xf numFmtId="0" fontId="16" fillId="37" borderId="55" xfId="0" applyFont="1" applyFill="1" applyBorder="1" applyAlignment="1">
      <alignment horizontal="center" wrapText="1"/>
    </xf>
    <xf numFmtId="38" fontId="24" fillId="37" borderId="26" xfId="0" applyNumberFormat="1" applyFont="1" applyFill="1" applyBorder="1"/>
    <xf numFmtId="38" fontId="24" fillId="37" borderId="27" xfId="0" applyNumberFormat="1" applyFont="1" applyFill="1" applyBorder="1"/>
    <xf numFmtId="0" fontId="30" fillId="37" borderId="42" xfId="0" applyFont="1" applyFill="1" applyBorder="1" applyAlignment="1">
      <alignment horizontal="center"/>
    </xf>
    <xf numFmtId="0" fontId="16" fillId="37" borderId="43" xfId="0" applyFont="1" applyFill="1" applyBorder="1" applyAlignment="1">
      <alignment horizontal="center" wrapText="1"/>
    </xf>
    <xf numFmtId="0" fontId="22" fillId="35" borderId="0" xfId="0" applyFont="1" applyFill="1" applyAlignment="1">
      <alignment horizontal="center" wrapText="1"/>
    </xf>
    <xf numFmtId="38" fontId="0" fillId="35" borderId="25" xfId="0" applyNumberFormat="1" applyFill="1" applyBorder="1"/>
    <xf numFmtId="38" fontId="25" fillId="35" borderId="15" xfId="0" applyNumberFormat="1" applyFont="1" applyFill="1" applyBorder="1"/>
    <xf numFmtId="38" fontId="25" fillId="35" borderId="16" xfId="0" applyNumberFormat="1" applyFont="1" applyFill="1" applyBorder="1"/>
    <xf numFmtId="38" fontId="25" fillId="35" borderId="50" xfId="0" applyNumberFormat="1" applyFont="1" applyFill="1" applyBorder="1"/>
    <xf numFmtId="38" fontId="25" fillId="35" borderId="46" xfId="0" applyNumberFormat="1" applyFont="1" applyFill="1" applyBorder="1"/>
    <xf numFmtId="41" fontId="19" fillId="37" borderId="45" xfId="0" applyNumberFormat="1" applyFont="1" applyFill="1" applyBorder="1" applyAlignment="1">
      <alignment vertical="center"/>
    </xf>
    <xf numFmtId="41" fontId="19" fillId="37" borderId="14" xfId="0" applyNumberFormat="1" applyFont="1" applyFill="1" applyBorder="1" applyAlignment="1">
      <alignment vertical="center"/>
    </xf>
    <xf numFmtId="41" fontId="19" fillId="37" borderId="47" xfId="0" applyNumberFormat="1" applyFont="1" applyFill="1" applyBorder="1" applyAlignment="1">
      <alignment vertical="center"/>
    </xf>
    <xf numFmtId="0" fontId="35" fillId="35" borderId="42" xfId="0" applyFont="1" applyFill="1" applyBorder="1" applyAlignment="1">
      <alignment horizontal="center" vertical="center"/>
    </xf>
    <xf numFmtId="41" fontId="19" fillId="37" borderId="61" xfId="0" applyNumberFormat="1" applyFont="1" applyFill="1" applyBorder="1" applyAlignment="1">
      <alignment vertical="center"/>
    </xf>
    <xf numFmtId="41" fontId="19" fillId="37" borderId="18" xfId="0" applyNumberFormat="1" applyFont="1" applyFill="1" applyBorder="1" applyAlignment="1">
      <alignment vertical="center"/>
    </xf>
    <xf numFmtId="41" fontId="19" fillId="37" borderId="73" xfId="0" applyNumberFormat="1" applyFont="1" applyFill="1" applyBorder="1" applyAlignment="1">
      <alignment vertical="center"/>
    </xf>
    <xf numFmtId="41" fontId="16" fillId="37" borderId="28" xfId="0" applyNumberFormat="1" applyFont="1" applyFill="1" applyBorder="1" applyAlignment="1">
      <alignment vertical="center"/>
    </xf>
    <xf numFmtId="41" fontId="27" fillId="35" borderId="44" xfId="0" applyNumberFormat="1" applyFont="1" applyFill="1" applyBorder="1" applyAlignment="1">
      <alignment vertical="center"/>
    </xf>
    <xf numFmtId="41" fontId="27" fillId="35" borderId="16" xfId="0" applyNumberFormat="1" applyFont="1" applyFill="1" applyBorder="1" applyAlignment="1">
      <alignment vertical="center"/>
    </xf>
    <xf numFmtId="41" fontId="27" fillId="35" borderId="46" xfId="0" applyNumberFormat="1" applyFont="1" applyFill="1" applyBorder="1" applyAlignment="1">
      <alignment vertical="center"/>
    </xf>
    <xf numFmtId="0" fontId="19" fillId="35" borderId="63" xfId="0" applyFont="1" applyFill="1" applyBorder="1"/>
    <xf numFmtId="0" fontId="28" fillId="35" borderId="45" xfId="0" applyFont="1" applyFill="1" applyBorder="1" applyAlignment="1">
      <alignment wrapText="1"/>
    </xf>
    <xf numFmtId="0" fontId="0" fillId="38" borderId="0" xfId="0" applyFill="1"/>
    <xf numFmtId="0" fontId="0" fillId="36" borderId="0" xfId="0" applyFill="1"/>
    <xf numFmtId="164" fontId="20" fillId="38" borderId="50" xfId="42" applyNumberFormat="1" applyFont="1" applyFill="1" applyBorder="1" applyAlignment="1">
      <alignment horizontal="center" wrapText="1"/>
    </xf>
    <xf numFmtId="164" fontId="20" fillId="35" borderId="47" xfId="42" applyNumberFormat="1" applyFont="1" applyFill="1" applyBorder="1" applyAlignment="1">
      <alignment horizontal="center" wrapText="1"/>
    </xf>
    <xf numFmtId="41" fontId="27" fillId="38" borderId="49" xfId="0" applyNumberFormat="1" applyFont="1" applyFill="1" applyBorder="1" applyAlignment="1">
      <alignment vertical="center"/>
    </xf>
    <xf numFmtId="41" fontId="27" fillId="38" borderId="50" xfId="0" applyNumberFormat="1" applyFont="1" applyFill="1" applyBorder="1" applyAlignment="1">
      <alignment vertical="center"/>
    </xf>
    <xf numFmtId="41" fontId="27" fillId="38" borderId="15" xfId="0" applyNumberFormat="1" applyFont="1" applyFill="1" applyBorder="1" applyAlignment="1">
      <alignment vertical="center"/>
    </xf>
    <xf numFmtId="41" fontId="27" fillId="39" borderId="50" xfId="0" applyNumberFormat="1" applyFont="1" applyFill="1" applyBorder="1" applyAlignment="1">
      <alignment vertical="center"/>
    </xf>
    <xf numFmtId="41" fontId="27" fillId="39" borderId="49" xfId="0" applyNumberFormat="1" applyFont="1" applyFill="1" applyBorder="1" applyAlignment="1">
      <alignment vertical="center"/>
    </xf>
    <xf numFmtId="41" fontId="27" fillId="39" borderId="15" xfId="0" applyNumberFormat="1" applyFont="1" applyFill="1" applyBorder="1" applyAlignment="1">
      <alignment vertical="center"/>
    </xf>
    <xf numFmtId="0" fontId="39" fillId="37" borderId="77" xfId="0" applyFont="1" applyFill="1" applyBorder="1" applyAlignment="1">
      <alignment horizontal="center" vertical="center"/>
    </xf>
    <xf numFmtId="0" fontId="39" fillId="37" borderId="39" xfId="0" applyFont="1" applyFill="1" applyBorder="1" applyAlignment="1">
      <alignment horizontal="center" vertical="center"/>
    </xf>
    <xf numFmtId="164" fontId="40" fillId="38" borderId="49" xfId="42" applyNumberFormat="1" applyFont="1" applyFill="1" applyBorder="1" applyAlignment="1">
      <alignment horizontal="center" vertical="center" wrapText="1"/>
    </xf>
    <xf numFmtId="164" fontId="42" fillId="37" borderId="50" xfId="42" applyNumberFormat="1" applyFont="1" applyFill="1" applyBorder="1" applyAlignment="1">
      <alignment horizontal="center" wrapText="1"/>
    </xf>
    <xf numFmtId="164" fontId="42" fillId="37" borderId="46" xfId="42" applyNumberFormat="1" applyFont="1" applyFill="1" applyBorder="1" applyAlignment="1">
      <alignment horizontal="center" wrapText="1"/>
    </xf>
    <xf numFmtId="164" fontId="42" fillId="39" borderId="50" xfId="42" applyNumberFormat="1" applyFont="1" applyFill="1" applyBorder="1" applyAlignment="1">
      <alignment horizontal="center" wrapText="1"/>
    </xf>
    <xf numFmtId="164" fontId="42" fillId="38" borderId="50" xfId="42" applyNumberFormat="1" applyFont="1" applyFill="1" applyBorder="1" applyAlignment="1">
      <alignment horizontal="center" wrapText="1"/>
    </xf>
    <xf numFmtId="41" fontId="27" fillId="38" borderId="53" xfId="0" applyNumberFormat="1" applyFont="1" applyFill="1" applyBorder="1" applyAlignment="1">
      <alignment vertical="center"/>
    </xf>
    <xf numFmtId="41" fontId="27" fillId="38" borderId="20" xfId="0" applyNumberFormat="1" applyFont="1" applyFill="1" applyBorder="1" applyAlignment="1">
      <alignment vertical="center"/>
    </xf>
    <xf numFmtId="41" fontId="43" fillId="35" borderId="15" xfId="0" applyNumberFormat="1" applyFont="1" applyFill="1" applyBorder="1" applyAlignment="1">
      <alignment vertical="center"/>
    </xf>
    <xf numFmtId="41" fontId="43" fillId="35" borderId="16" xfId="0" applyNumberFormat="1" applyFont="1" applyFill="1" applyBorder="1" applyAlignment="1">
      <alignment vertical="center"/>
    </xf>
    <xf numFmtId="41" fontId="43" fillId="39" borderId="15" xfId="0" applyNumberFormat="1" applyFont="1" applyFill="1" applyBorder="1" applyAlignment="1">
      <alignment vertical="center"/>
    </xf>
    <xf numFmtId="41" fontId="43" fillId="38" borderId="15" xfId="0" applyNumberFormat="1" applyFont="1" applyFill="1" applyBorder="1" applyAlignment="1">
      <alignment vertical="center"/>
    </xf>
    <xf numFmtId="41" fontId="31" fillId="37" borderId="27" xfId="0" applyNumberFormat="1" applyFont="1" applyFill="1" applyBorder="1" applyAlignment="1">
      <alignment vertical="center"/>
    </xf>
    <xf numFmtId="41" fontId="31" fillId="37" borderId="28" xfId="0" applyNumberFormat="1" applyFont="1" applyFill="1" applyBorder="1" applyAlignment="1">
      <alignment vertical="center"/>
    </xf>
    <xf numFmtId="41" fontId="31" fillId="39" borderId="27" xfId="0" applyNumberFormat="1" applyFont="1" applyFill="1" applyBorder="1" applyAlignment="1">
      <alignment vertical="center"/>
    </xf>
    <xf numFmtId="41" fontId="31" fillId="38" borderId="27" xfId="0" applyNumberFormat="1" applyFont="1" applyFill="1" applyBorder="1" applyAlignment="1">
      <alignment vertical="center"/>
    </xf>
    <xf numFmtId="41" fontId="31" fillId="38" borderId="38" xfId="0" applyNumberFormat="1" applyFont="1" applyFill="1" applyBorder="1" applyAlignment="1">
      <alignment vertical="center"/>
    </xf>
    <xf numFmtId="41" fontId="27" fillId="35" borderId="0" xfId="0" applyNumberFormat="1" applyFont="1" applyFill="1" applyAlignment="1">
      <alignment vertical="center"/>
    </xf>
    <xf numFmtId="41" fontId="27" fillId="35" borderId="63" xfId="0" applyNumberFormat="1" applyFont="1" applyFill="1" applyBorder="1" applyAlignment="1">
      <alignment vertical="center"/>
    </xf>
    <xf numFmtId="41" fontId="27" fillId="35" borderId="58" xfId="0" applyNumberFormat="1" applyFont="1" applyFill="1" applyBorder="1" applyAlignment="1">
      <alignment vertical="center"/>
    </xf>
    <xf numFmtId="41" fontId="27" fillId="35" borderId="48" xfId="0" applyNumberFormat="1" applyFont="1" applyFill="1" applyBorder="1" applyAlignment="1">
      <alignment vertical="center"/>
    </xf>
    <xf numFmtId="41" fontId="27" fillId="39" borderId="58" xfId="0" applyNumberFormat="1" applyFont="1" applyFill="1" applyBorder="1" applyAlignment="1">
      <alignment vertical="center"/>
    </xf>
    <xf numFmtId="41" fontId="27" fillId="38" borderId="58" xfId="0" applyNumberFormat="1" applyFont="1" applyFill="1" applyBorder="1" applyAlignment="1">
      <alignment vertical="center"/>
    </xf>
    <xf numFmtId="41" fontId="31" fillId="35" borderId="28" xfId="0" applyNumberFormat="1" applyFont="1" applyFill="1" applyBorder="1" applyAlignment="1">
      <alignment vertical="center"/>
    </xf>
    <xf numFmtId="41" fontId="31" fillId="35" borderId="27" xfId="0" applyNumberFormat="1" applyFont="1" applyFill="1" applyBorder="1" applyAlignment="1">
      <alignment vertical="center"/>
    </xf>
    <xf numFmtId="41" fontId="31" fillId="35" borderId="50" xfId="0" applyNumberFormat="1" applyFont="1" applyFill="1" applyBorder="1" applyAlignment="1">
      <alignment vertical="center"/>
    </xf>
    <xf numFmtId="41" fontId="31" fillId="35" borderId="46" xfId="0" applyNumberFormat="1" applyFont="1" applyFill="1" applyBorder="1" applyAlignment="1">
      <alignment vertical="center"/>
    </xf>
    <xf numFmtId="41" fontId="27" fillId="38" borderId="66" xfId="0" applyNumberFormat="1" applyFont="1" applyFill="1" applyBorder="1" applyAlignment="1">
      <alignment vertical="center"/>
    </xf>
    <xf numFmtId="41" fontId="31" fillId="39" borderId="50" xfId="0" applyNumberFormat="1" applyFont="1" applyFill="1" applyBorder="1" applyAlignment="1">
      <alignment vertical="center"/>
    </xf>
    <xf numFmtId="41" fontId="31" fillId="38" borderId="50" xfId="0" applyNumberFormat="1" applyFont="1" applyFill="1" applyBorder="1" applyAlignment="1">
      <alignment vertical="center"/>
    </xf>
    <xf numFmtId="41" fontId="27" fillId="35" borderId="10" xfId="0" applyNumberFormat="1" applyFont="1" applyFill="1" applyBorder="1" applyAlignment="1">
      <alignment vertical="center"/>
    </xf>
    <xf numFmtId="41" fontId="27" fillId="39" borderId="10" xfId="0" applyNumberFormat="1" applyFont="1" applyFill="1" applyBorder="1" applyAlignment="1">
      <alignment vertical="center"/>
    </xf>
    <xf numFmtId="41" fontId="27" fillId="38" borderId="10" xfId="0" applyNumberFormat="1" applyFont="1" applyFill="1" applyBorder="1" applyAlignment="1">
      <alignment vertical="center"/>
    </xf>
    <xf numFmtId="41" fontId="31" fillId="38" borderId="75" xfId="0" applyNumberFormat="1" applyFont="1" applyFill="1" applyBorder="1" applyAlignment="1">
      <alignment vertical="center"/>
    </xf>
    <xf numFmtId="41" fontId="27" fillId="38" borderId="71" xfId="0" applyNumberFormat="1" applyFont="1" applyFill="1" applyBorder="1" applyAlignment="1">
      <alignment vertical="center"/>
    </xf>
    <xf numFmtId="41" fontId="44" fillId="35" borderId="27" xfId="0" applyNumberFormat="1" applyFont="1" applyFill="1" applyBorder="1" applyAlignment="1">
      <alignment vertical="center"/>
    </xf>
    <xf numFmtId="41" fontId="44" fillId="35" borderId="28" xfId="0" applyNumberFormat="1" applyFont="1" applyFill="1" applyBorder="1" applyAlignment="1">
      <alignment vertical="center"/>
    </xf>
    <xf numFmtId="41" fontId="44" fillId="39" borderId="27" xfId="0" applyNumberFormat="1" applyFont="1" applyFill="1" applyBorder="1" applyAlignment="1">
      <alignment vertical="center"/>
    </xf>
    <xf numFmtId="41" fontId="44" fillId="38" borderId="27" xfId="0" applyNumberFormat="1" applyFont="1" applyFill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0" fontId="0" fillId="0" borderId="24" xfId="0" applyBorder="1"/>
    <xf numFmtId="0" fontId="0" fillId="39" borderId="24" xfId="0" applyFill="1" applyBorder="1"/>
    <xf numFmtId="0" fontId="0" fillId="38" borderId="24" xfId="0" applyFill="1" applyBorder="1"/>
    <xf numFmtId="0" fontId="24" fillId="0" borderId="10" xfId="0" applyFont="1" applyBorder="1"/>
    <xf numFmtId="3" fontId="0" fillId="37" borderId="10" xfId="0" applyNumberFormat="1" applyFill="1" applyBorder="1"/>
    <xf numFmtId="0" fontId="0" fillId="37" borderId="10" xfId="0" applyFill="1" applyBorder="1"/>
    <xf numFmtId="0" fontId="16" fillId="0" borderId="52" xfId="0" applyFont="1" applyBorder="1"/>
    <xf numFmtId="0" fontId="0" fillId="0" borderId="52" xfId="0" applyBorder="1"/>
    <xf numFmtId="3" fontId="0" fillId="37" borderId="52" xfId="0" applyNumberFormat="1" applyFill="1" applyBorder="1"/>
    <xf numFmtId="3" fontId="0" fillId="0" borderId="52" xfId="0" applyNumberFormat="1" applyBorder="1"/>
    <xf numFmtId="3" fontId="0" fillId="0" borderId="0" xfId="0" applyNumberFormat="1"/>
    <xf numFmtId="43" fontId="0" fillId="0" borderId="0" xfId="0" applyNumberFormat="1"/>
    <xf numFmtId="166" fontId="0" fillId="0" borderId="0" xfId="0" applyNumberFormat="1"/>
    <xf numFmtId="167" fontId="0" fillId="0" borderId="0" xfId="0" applyNumberFormat="1"/>
    <xf numFmtId="3" fontId="45" fillId="35" borderId="0" xfId="0" applyNumberFormat="1" applyFont="1" applyFill="1" applyAlignment="1">
      <alignment vertical="center"/>
    </xf>
    <xf numFmtId="0" fontId="19" fillId="0" borderId="63" xfId="0" applyFont="1" applyBorder="1"/>
    <xf numFmtId="41" fontId="16" fillId="35" borderId="52" xfId="0" applyNumberFormat="1" applyFont="1" applyFill="1" applyBorder="1"/>
    <xf numFmtId="41" fontId="16" fillId="37" borderId="52" xfId="0" applyNumberFormat="1" applyFont="1" applyFill="1" applyBorder="1"/>
    <xf numFmtId="0" fontId="24" fillId="37" borderId="63" xfId="0" applyFont="1" applyFill="1" applyBorder="1" applyAlignment="1">
      <alignment wrapText="1"/>
    </xf>
    <xf numFmtId="41" fontId="16" fillId="0" borderId="52" xfId="0" applyNumberFormat="1" applyFont="1" applyBorder="1"/>
    <xf numFmtId="0" fontId="24" fillId="37" borderId="73" xfId="0" applyFont="1" applyFill="1" applyBorder="1" applyAlignment="1">
      <alignment wrapText="1"/>
    </xf>
    <xf numFmtId="0" fontId="19" fillId="0" borderId="73" xfId="0" applyFont="1" applyBorder="1"/>
    <xf numFmtId="41" fontId="33" fillId="0" borderId="44" xfId="0" applyNumberFormat="1" applyFont="1" applyBorder="1" applyAlignment="1">
      <alignment horizontal="center" vertical="center"/>
    </xf>
    <xf numFmtId="0" fontId="19" fillId="0" borderId="41" xfId="0" applyFont="1" applyBorder="1"/>
    <xf numFmtId="41" fontId="33" fillId="39" borderId="53" xfId="0" applyNumberFormat="1" applyFont="1" applyFill="1" applyBorder="1" applyAlignment="1">
      <alignment horizontal="center" vertical="center"/>
    </xf>
    <xf numFmtId="41" fontId="20" fillId="39" borderId="47" xfId="0" applyNumberFormat="1" applyFont="1" applyFill="1" applyBorder="1" applyAlignment="1">
      <alignment horizontal="center" wrapText="1"/>
    </xf>
    <xf numFmtId="41" fontId="0" fillId="39" borderId="0" xfId="0" applyNumberFormat="1" applyFill="1"/>
    <xf numFmtId="41" fontId="0" fillId="39" borderId="10" xfId="0" applyNumberFormat="1" applyFill="1" applyBorder="1"/>
    <xf numFmtId="41" fontId="16" fillId="39" borderId="10" xfId="0" applyNumberFormat="1" applyFont="1" applyFill="1" applyBorder="1"/>
    <xf numFmtId="0" fontId="0" fillId="39" borderId="0" xfId="0" applyFill="1"/>
    <xf numFmtId="41" fontId="16" fillId="39" borderId="52" xfId="0" applyNumberFormat="1" applyFont="1" applyFill="1" applyBorder="1"/>
    <xf numFmtId="0" fontId="0" fillId="39" borderId="10" xfId="0" applyFill="1" applyBorder="1"/>
    <xf numFmtId="41" fontId="16" fillId="38" borderId="52" xfId="0" applyNumberFormat="1" applyFont="1" applyFill="1" applyBorder="1"/>
    <xf numFmtId="41" fontId="33" fillId="38" borderId="53" xfId="0" applyNumberFormat="1" applyFont="1" applyFill="1" applyBorder="1" applyAlignment="1">
      <alignment horizontal="center" vertical="center"/>
    </xf>
    <xf numFmtId="41" fontId="20" fillId="38" borderId="47" xfId="0" applyNumberFormat="1" applyFont="1" applyFill="1" applyBorder="1" applyAlignment="1">
      <alignment horizontal="center" wrapText="1"/>
    </xf>
    <xf numFmtId="0" fontId="0" fillId="38" borderId="10" xfId="0" applyFill="1" applyBorder="1"/>
    <xf numFmtId="41" fontId="0" fillId="38" borderId="10" xfId="0" applyNumberFormat="1" applyFill="1" applyBorder="1"/>
    <xf numFmtId="41" fontId="16" fillId="38" borderId="10" xfId="0" applyNumberFormat="1" applyFont="1" applyFill="1" applyBorder="1"/>
    <xf numFmtId="41" fontId="0" fillId="38" borderId="0" xfId="0" applyNumberFormat="1" applyFill="1"/>
    <xf numFmtId="0" fontId="19" fillId="38" borderId="0" xfId="0" applyFont="1" applyFill="1"/>
    <xf numFmtId="0" fontId="27" fillId="35" borderId="23" xfId="0" applyFont="1" applyFill="1" applyBorder="1"/>
    <xf numFmtId="0" fontId="18" fillId="0" borderId="0" xfId="0" applyFont="1"/>
    <xf numFmtId="0" fontId="18" fillId="0" borderId="27" xfId="0" applyFont="1" applyBorder="1"/>
    <xf numFmtId="0" fontId="18" fillId="0" borderId="28" xfId="0" applyFont="1" applyBorder="1"/>
    <xf numFmtId="0" fontId="19" fillId="0" borderId="26" xfId="0" applyFont="1" applyBorder="1"/>
    <xf numFmtId="3" fontId="19" fillId="0" borderId="27" xfId="0" applyNumberFormat="1" applyFont="1" applyBorder="1"/>
    <xf numFmtId="0" fontId="20" fillId="0" borderId="26" xfId="0" applyFont="1" applyBorder="1"/>
    <xf numFmtId="3" fontId="20" fillId="0" borderId="27" xfId="0" applyNumberFormat="1" applyFont="1" applyBorder="1"/>
    <xf numFmtId="0" fontId="20" fillId="0" borderId="27" xfId="0" applyFont="1" applyBorder="1"/>
    <xf numFmtId="0" fontId="23" fillId="0" borderId="0" xfId="0" applyFont="1"/>
    <xf numFmtId="0" fontId="24" fillId="0" borderId="32" xfId="0" quotePrefix="1" applyFont="1" applyBorder="1" applyAlignment="1">
      <alignment horizontal="center"/>
    </xf>
    <xf numFmtId="0" fontId="24" fillId="0" borderId="33" xfId="0" quotePrefix="1" applyFont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3" fontId="19" fillId="35" borderId="30" xfId="0" applyNumberFormat="1" applyFont="1" applyFill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35" borderId="30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35" borderId="0" xfId="0" applyNumberFormat="1" applyFont="1" applyFill="1" applyAlignment="1">
      <alignment horizontal="center"/>
    </xf>
    <xf numFmtId="164" fontId="40" fillId="35" borderId="77" xfId="42" applyNumberFormat="1" applyFont="1" applyFill="1" applyBorder="1" applyAlignment="1">
      <alignment horizontal="center" vertical="center" wrapText="1"/>
    </xf>
    <xf numFmtId="164" fontId="42" fillId="35" borderId="50" xfId="42" applyNumberFormat="1" applyFont="1" applyFill="1" applyBorder="1" applyAlignment="1">
      <alignment horizontal="center" wrapText="1"/>
    </xf>
    <xf numFmtId="0" fontId="0" fillId="35" borderId="10" xfId="0" applyFill="1" applyBorder="1"/>
    <xf numFmtId="164" fontId="19" fillId="35" borderId="10" xfId="42" applyNumberFormat="1" applyFont="1" applyFill="1" applyBorder="1"/>
    <xf numFmtId="41" fontId="33" fillId="35" borderId="53" xfId="0" applyNumberFormat="1" applyFont="1" applyFill="1" applyBorder="1" applyAlignment="1">
      <alignment horizontal="center" vertical="center"/>
    </xf>
    <xf numFmtId="41" fontId="20" fillId="35" borderId="47" xfId="0" applyNumberFormat="1" applyFont="1" applyFill="1" applyBorder="1" applyAlignment="1">
      <alignment horizontal="center" wrapText="1"/>
    </xf>
    <xf numFmtId="41" fontId="16" fillId="35" borderId="11" xfId="0" applyNumberFormat="1" applyFont="1" applyFill="1" applyBorder="1"/>
    <xf numFmtId="41" fontId="20" fillId="35" borderId="55" xfId="0" applyNumberFormat="1" applyFont="1" applyFill="1" applyBorder="1" applyAlignment="1">
      <alignment horizontal="center" wrapText="1"/>
    </xf>
    <xf numFmtId="0" fontId="0" fillId="35" borderId="24" xfId="0" applyFill="1" applyBorder="1"/>
    <xf numFmtId="3" fontId="0" fillId="39" borderId="52" xfId="0" applyNumberFormat="1" applyFill="1" applyBorder="1"/>
    <xf numFmtId="3" fontId="0" fillId="38" borderId="52" xfId="0" applyNumberFormat="1" applyFill="1" applyBorder="1"/>
    <xf numFmtId="0" fontId="19" fillId="35" borderId="76" xfId="0" applyFont="1" applyFill="1" applyBorder="1" applyAlignment="1">
      <alignment horizontal="left"/>
    </xf>
    <xf numFmtId="0" fontId="19" fillId="35" borderId="19" xfId="0" applyFont="1" applyFill="1" applyBorder="1" applyAlignment="1">
      <alignment horizontal="left"/>
    </xf>
    <xf numFmtId="0" fontId="19" fillId="35" borderId="54" xfId="0" applyFont="1" applyFill="1" applyBorder="1" applyAlignment="1">
      <alignment horizontal="left"/>
    </xf>
    <xf numFmtId="168" fontId="0" fillId="0" borderId="0" xfId="0" applyNumberFormat="1"/>
    <xf numFmtId="5" fontId="19" fillId="37" borderId="76" xfId="42" applyNumberFormat="1" applyFont="1" applyFill="1" applyBorder="1"/>
    <xf numFmtId="5" fontId="19" fillId="37" borderId="19" xfId="42" applyNumberFormat="1" applyFont="1" applyFill="1" applyBorder="1"/>
    <xf numFmtId="5" fontId="19" fillId="37" borderId="61" xfId="42" applyNumberFormat="1" applyFont="1" applyFill="1" applyBorder="1"/>
    <xf numFmtId="5" fontId="19" fillId="37" borderId="18" xfId="42" applyNumberFormat="1" applyFont="1" applyFill="1" applyBorder="1"/>
    <xf numFmtId="0" fontId="0" fillId="0" borderId="0" xfId="0" applyAlignment="1">
      <alignment wrapText="1"/>
    </xf>
    <xf numFmtId="0" fontId="24" fillId="35" borderId="0" xfId="0" applyFont="1" applyFill="1" applyAlignment="1">
      <alignment wrapText="1"/>
    </xf>
    <xf numFmtId="0" fontId="34" fillId="3" borderId="0" xfId="7" applyFont="1" applyAlignment="1">
      <alignment horizontal="center" wrapText="1"/>
    </xf>
    <xf numFmtId="41" fontId="48" fillId="35" borderId="0" xfId="0" applyNumberFormat="1" applyFont="1" applyFill="1" applyAlignment="1">
      <alignment horizontal="center" vertical="center"/>
    </xf>
    <xf numFmtId="41" fontId="47" fillId="35" borderId="0" xfId="0" applyNumberFormat="1" applyFont="1" applyFill="1" applyAlignment="1">
      <alignment horizontal="center" vertical="center"/>
    </xf>
    <xf numFmtId="0" fontId="24" fillId="39" borderId="81" xfId="0" quotePrefix="1" applyFont="1" applyFill="1" applyBorder="1" applyAlignment="1">
      <alignment horizontal="center"/>
    </xf>
    <xf numFmtId="3" fontId="19" fillId="39" borderId="30" xfId="0" applyNumberFormat="1" applyFont="1" applyFill="1" applyBorder="1" applyAlignment="1">
      <alignment horizontal="center"/>
    </xf>
    <xf numFmtId="3" fontId="19" fillId="39" borderId="0" xfId="0" applyNumberFormat="1" applyFont="1" applyFill="1" applyAlignment="1">
      <alignment horizontal="center"/>
    </xf>
    <xf numFmtId="3" fontId="20" fillId="39" borderId="30" xfId="0" applyNumberFormat="1" applyFont="1" applyFill="1" applyBorder="1" applyAlignment="1">
      <alignment horizontal="center"/>
    </xf>
    <xf numFmtId="3" fontId="20" fillId="39" borderId="28" xfId="0" applyNumberFormat="1" applyFont="1" applyFill="1" applyBorder="1" applyAlignment="1">
      <alignment horizontal="center"/>
    </xf>
    <xf numFmtId="3" fontId="19" fillId="40" borderId="28" xfId="0" applyNumberFormat="1" applyFont="1" applyFill="1" applyBorder="1" applyAlignment="1">
      <alignment horizontal="center"/>
    </xf>
    <xf numFmtId="3" fontId="20" fillId="40" borderId="28" xfId="0" applyNumberFormat="1" applyFont="1" applyFill="1" applyBorder="1" applyAlignment="1">
      <alignment horizontal="center"/>
    </xf>
    <xf numFmtId="0" fontId="24" fillId="40" borderId="81" xfId="0" quotePrefix="1" applyFont="1" applyFill="1" applyBorder="1" applyAlignment="1">
      <alignment horizontal="center"/>
    </xf>
    <xf numFmtId="3" fontId="19" fillId="40" borderId="27" xfId="0" applyNumberFormat="1" applyFont="1" applyFill="1" applyBorder="1" applyAlignment="1">
      <alignment horizontal="center"/>
    </xf>
    <xf numFmtId="3" fontId="20" fillId="40" borderId="27" xfId="0" applyNumberFormat="1" applyFont="1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19" fillId="40" borderId="26" xfId="0" applyFont="1" applyFill="1" applyBorder="1"/>
    <xf numFmtId="0" fontId="20" fillId="40" borderId="26" xfId="0" applyFont="1" applyFill="1" applyBorder="1"/>
    <xf numFmtId="5" fontId="0" fillId="0" borderId="0" xfId="0" applyNumberFormat="1"/>
    <xf numFmtId="164" fontId="40" fillId="39" borderId="49" xfId="42" applyNumberFormat="1" applyFont="1" applyFill="1" applyBorder="1" applyAlignment="1">
      <alignment horizontal="center" vertical="center" wrapText="1"/>
    </xf>
    <xf numFmtId="41" fontId="16" fillId="39" borderId="11" xfId="0" applyNumberFormat="1" applyFont="1" applyFill="1" applyBorder="1"/>
    <xf numFmtId="41" fontId="21" fillId="35" borderId="47" xfId="0" applyNumberFormat="1" applyFont="1" applyFill="1" applyBorder="1" applyAlignment="1">
      <alignment horizontal="center" wrapText="1"/>
    </xf>
    <xf numFmtId="0" fontId="24" fillId="35" borderId="81" xfId="0" quotePrefix="1" applyFont="1" applyFill="1" applyBorder="1" applyAlignment="1">
      <alignment horizontal="center"/>
    </xf>
    <xf numFmtId="3" fontId="20" fillId="35" borderId="28" xfId="0" applyNumberFormat="1" applyFont="1" applyFill="1" applyBorder="1" applyAlignment="1">
      <alignment horizontal="center"/>
    </xf>
    <xf numFmtId="41" fontId="27" fillId="39" borderId="63" xfId="0" applyNumberFormat="1" applyFont="1" applyFill="1" applyBorder="1" applyAlignment="1">
      <alignment vertical="center"/>
    </xf>
    <xf numFmtId="3" fontId="0" fillId="35" borderId="52" xfId="0" applyNumberFormat="1" applyFill="1" applyBorder="1"/>
    <xf numFmtId="43" fontId="19" fillId="35" borderId="10" xfId="42" applyFont="1" applyFill="1" applyBorder="1"/>
    <xf numFmtId="0" fontId="27" fillId="35" borderId="16" xfId="0" applyFont="1" applyFill="1" applyBorder="1"/>
    <xf numFmtId="164" fontId="20" fillId="38" borderId="58" xfId="42" applyNumberFormat="1" applyFont="1" applyFill="1" applyBorder="1" applyAlignment="1">
      <alignment horizontal="center" wrapText="1"/>
    </xf>
    <xf numFmtId="164" fontId="20" fillId="38" borderId="54" xfId="42" applyNumberFormat="1" applyFont="1" applyFill="1" applyBorder="1" applyAlignment="1">
      <alignment horizontal="center" wrapText="1"/>
    </xf>
    <xf numFmtId="43" fontId="19" fillId="35" borderId="59" xfId="42" applyFont="1" applyFill="1" applyBorder="1"/>
    <xf numFmtId="43" fontId="19" fillId="0" borderId="0" xfId="42" applyFont="1"/>
    <xf numFmtId="43" fontId="19" fillId="0" borderId="0" xfId="42" applyFont="1" applyBorder="1"/>
    <xf numFmtId="0" fontId="19" fillId="35" borderId="88" xfId="0" applyFont="1" applyFill="1" applyBorder="1" applyAlignment="1">
      <alignment vertical="center"/>
    </xf>
    <xf numFmtId="43" fontId="16" fillId="37" borderId="90" xfId="42" applyFont="1" applyFill="1" applyBorder="1" applyAlignment="1">
      <alignment horizontal="center" vertical="center"/>
    </xf>
    <xf numFmtId="43" fontId="19" fillId="37" borderId="92" xfId="42" applyFont="1" applyFill="1" applyBorder="1"/>
    <xf numFmtId="43" fontId="19" fillId="37" borderId="93" xfId="42" applyFont="1" applyFill="1" applyBorder="1"/>
    <xf numFmtId="43" fontId="19" fillId="0" borderId="0" xfId="0" applyNumberFormat="1" applyFont="1"/>
    <xf numFmtId="164" fontId="20" fillId="38" borderId="10" xfId="42" applyNumberFormat="1" applyFont="1" applyFill="1" applyBorder="1" applyAlignment="1">
      <alignment horizontal="center" wrapText="1"/>
    </xf>
    <xf numFmtId="43" fontId="24" fillId="38" borderId="95" xfId="42" applyFont="1" applyFill="1" applyBorder="1"/>
    <xf numFmtId="0" fontId="19" fillId="35" borderId="113" xfId="0" applyFont="1" applyFill="1" applyBorder="1" applyAlignment="1">
      <alignment vertical="center"/>
    </xf>
    <xf numFmtId="0" fontId="22" fillId="35" borderId="103" xfId="0" applyFont="1" applyFill="1" applyBorder="1"/>
    <xf numFmtId="0" fontId="19" fillId="0" borderId="115" xfId="0" applyFont="1" applyBorder="1"/>
    <xf numFmtId="0" fontId="19" fillId="0" borderId="114" xfId="0" applyFont="1" applyBorder="1"/>
    <xf numFmtId="0" fontId="19" fillId="35" borderId="118" xfId="0" applyFont="1" applyFill="1" applyBorder="1" applyAlignment="1">
      <alignment vertical="center"/>
    </xf>
    <xf numFmtId="0" fontId="22" fillId="35" borderId="119" xfId="0" applyFont="1" applyFill="1" applyBorder="1"/>
    <xf numFmtId="0" fontId="19" fillId="0" borderId="120" xfId="0" applyFont="1" applyBorder="1" applyAlignment="1">
      <alignment vertical="center"/>
    </xf>
    <xf numFmtId="0" fontId="19" fillId="0" borderId="115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19" fillId="0" borderId="121" xfId="0" applyFont="1" applyBorder="1" applyAlignment="1">
      <alignment vertical="center"/>
    </xf>
    <xf numFmtId="0" fontId="22" fillId="37" borderId="110" xfId="0" applyFont="1" applyFill="1" applyBorder="1" applyAlignment="1">
      <alignment vertical="center"/>
    </xf>
    <xf numFmtId="0" fontId="16" fillId="37" borderId="122" xfId="0" applyFont="1" applyFill="1" applyBorder="1"/>
    <xf numFmtId="0" fontId="19" fillId="35" borderId="123" xfId="0" applyFont="1" applyFill="1" applyBorder="1"/>
    <xf numFmtId="0" fontId="22" fillId="35" borderId="124" xfId="0" applyFont="1" applyFill="1" applyBorder="1" applyAlignment="1">
      <alignment vertical="center"/>
    </xf>
    <xf numFmtId="0" fontId="27" fillId="0" borderId="114" xfId="0" applyFont="1" applyBorder="1" applyAlignment="1">
      <alignment vertical="center"/>
    </xf>
    <xf numFmtId="0" fontId="19" fillId="0" borderId="125" xfId="0" applyFont="1" applyBorder="1" applyAlignment="1">
      <alignment vertical="center"/>
    </xf>
    <xf numFmtId="0" fontId="23" fillId="37" borderId="101" xfId="0" applyFont="1" applyFill="1" applyBorder="1" applyAlignment="1">
      <alignment vertical="center"/>
    </xf>
    <xf numFmtId="0" fontId="16" fillId="37" borderId="83" xfId="0" applyFont="1" applyFill="1" applyBorder="1"/>
    <xf numFmtId="0" fontId="19" fillId="35" borderId="40" xfId="0" applyFont="1" applyFill="1" applyBorder="1"/>
    <xf numFmtId="0" fontId="19" fillId="0" borderId="82" xfId="0" applyFont="1" applyBorder="1"/>
    <xf numFmtId="0" fontId="19" fillId="35" borderId="87" xfId="0" applyFont="1" applyFill="1" applyBorder="1"/>
    <xf numFmtId="0" fontId="19" fillId="0" borderId="127" xfId="0" applyFont="1" applyBorder="1"/>
    <xf numFmtId="43" fontId="19" fillId="37" borderId="128" xfId="42" applyFont="1" applyFill="1" applyBorder="1"/>
    <xf numFmtId="0" fontId="27" fillId="35" borderId="115" xfId="0" applyFont="1" applyFill="1" applyBorder="1" applyAlignment="1">
      <alignment vertical="center"/>
    </xf>
    <xf numFmtId="0" fontId="24" fillId="37" borderId="83" xfId="0" applyFont="1" applyFill="1" applyBorder="1"/>
    <xf numFmtId="0" fontId="22" fillId="37" borderId="101" xfId="0" applyFont="1" applyFill="1" applyBorder="1" applyAlignment="1">
      <alignment vertical="center"/>
    </xf>
    <xf numFmtId="0" fontId="19" fillId="0" borderId="130" xfId="0" applyFont="1" applyBorder="1" applyAlignment="1">
      <alignment vertical="center"/>
    </xf>
    <xf numFmtId="0" fontId="19" fillId="0" borderId="106" xfId="0" applyFont="1" applyBorder="1" applyAlignment="1">
      <alignment vertical="center"/>
    </xf>
    <xf numFmtId="43" fontId="19" fillId="0" borderId="82" xfId="42" applyFont="1" applyBorder="1"/>
    <xf numFmtId="0" fontId="22" fillId="37" borderId="96" xfId="0" applyFont="1" applyFill="1" applyBorder="1" applyAlignment="1">
      <alignment vertical="center"/>
    </xf>
    <xf numFmtId="0" fontId="19" fillId="37" borderId="124" xfId="0" applyFont="1" applyFill="1" applyBorder="1"/>
    <xf numFmtId="43" fontId="19" fillId="37" borderId="90" xfId="42" applyFont="1" applyFill="1" applyBorder="1"/>
    <xf numFmtId="0" fontId="19" fillId="0" borderId="116" xfId="0" applyFont="1" applyBorder="1" applyAlignment="1">
      <alignment vertical="center"/>
    </xf>
    <xf numFmtId="43" fontId="19" fillId="0" borderId="90" xfId="42" applyFont="1" applyBorder="1"/>
    <xf numFmtId="43" fontId="19" fillId="37" borderId="132" xfId="42" applyFont="1" applyFill="1" applyBorder="1"/>
    <xf numFmtId="0" fontId="22" fillId="37" borderId="104" xfId="0" applyFont="1" applyFill="1" applyBorder="1" applyAlignment="1">
      <alignment vertical="center"/>
    </xf>
    <xf numFmtId="0" fontId="24" fillId="37" borderId="133" xfId="0" applyFont="1" applyFill="1" applyBorder="1"/>
    <xf numFmtId="0" fontId="19" fillId="35" borderId="48" xfId="0" applyFont="1" applyFill="1" applyBorder="1"/>
    <xf numFmtId="0" fontId="16" fillId="35" borderId="0" xfId="0" applyFont="1" applyFill="1"/>
    <xf numFmtId="43" fontId="16" fillId="0" borderId="0" xfId="42" applyFont="1" applyBorder="1"/>
    <xf numFmtId="0" fontId="19" fillId="35" borderId="134" xfId="0" applyFont="1" applyFill="1" applyBorder="1"/>
    <xf numFmtId="0" fontId="19" fillId="0" borderId="86" xfId="0" applyFont="1" applyBorder="1"/>
    <xf numFmtId="43" fontId="19" fillId="0" borderId="89" xfId="42" applyFont="1" applyBorder="1"/>
    <xf numFmtId="0" fontId="16" fillId="37" borderId="133" xfId="0" applyFont="1" applyFill="1" applyBorder="1"/>
    <xf numFmtId="43" fontId="16" fillId="38" borderId="134" xfId="42" applyFont="1" applyFill="1" applyBorder="1"/>
    <xf numFmtId="43" fontId="16" fillId="35" borderId="0" xfId="42" applyFont="1" applyFill="1" applyBorder="1"/>
    <xf numFmtId="164" fontId="16" fillId="35" borderId="0" xfId="42" applyNumberFormat="1" applyFont="1" applyFill="1" applyBorder="1"/>
    <xf numFmtId="0" fontId="19" fillId="0" borderId="139" xfId="0" applyFont="1" applyBorder="1"/>
    <xf numFmtId="0" fontId="19" fillId="35" borderId="67" xfId="0" applyFont="1" applyFill="1" applyBorder="1"/>
    <xf numFmtId="43" fontId="16" fillId="35" borderId="86" xfId="42" applyFont="1" applyFill="1" applyBorder="1"/>
    <xf numFmtId="164" fontId="20" fillId="38" borderId="141" xfId="42" applyNumberFormat="1" applyFont="1" applyFill="1" applyBorder="1" applyAlignment="1">
      <alignment horizontal="center" wrapText="1"/>
    </xf>
    <xf numFmtId="0" fontId="22" fillId="35" borderId="0" xfId="0" applyFont="1" applyFill="1" applyAlignment="1">
      <alignment vertical="center"/>
    </xf>
    <xf numFmtId="164" fontId="16" fillId="35" borderId="0" xfId="0" applyNumberFormat="1" applyFont="1" applyFill="1"/>
    <xf numFmtId="164" fontId="36" fillId="38" borderId="103" xfId="42" applyNumberFormat="1" applyFont="1" applyFill="1" applyBorder="1" applyAlignment="1">
      <alignment horizontal="center" vertical="center" wrapText="1"/>
    </xf>
    <xf numFmtId="43" fontId="20" fillId="37" borderId="131" xfId="42" applyFont="1" applyFill="1" applyBorder="1" applyAlignment="1">
      <alignment horizontal="center"/>
    </xf>
    <xf numFmtId="43" fontId="20" fillId="37" borderId="91" xfId="42" applyFont="1" applyFill="1" applyBorder="1" applyAlignment="1">
      <alignment horizontal="center"/>
    </xf>
    <xf numFmtId="43" fontId="20" fillId="37" borderId="93" xfId="42" applyFont="1" applyFill="1" applyBorder="1" applyAlignment="1">
      <alignment horizontal="center"/>
    </xf>
    <xf numFmtId="164" fontId="36" fillId="38" borderId="129" xfId="42" applyNumberFormat="1" applyFont="1" applyFill="1" applyBorder="1" applyAlignment="1">
      <alignment horizontal="center" vertical="center" wrapText="1"/>
    </xf>
    <xf numFmtId="43" fontId="19" fillId="37" borderId="89" xfId="42" applyFont="1" applyFill="1" applyBorder="1"/>
    <xf numFmtId="0" fontId="23" fillId="37" borderId="104" xfId="0" applyFont="1" applyFill="1" applyBorder="1" applyAlignment="1">
      <alignment vertical="center"/>
    </xf>
    <xf numFmtId="0" fontId="23" fillId="35" borderId="134" xfId="0" applyFont="1" applyFill="1" applyBorder="1"/>
    <xf numFmtId="164" fontId="36" fillId="38" borderId="113" xfId="42" applyNumberFormat="1" applyFont="1" applyFill="1" applyBorder="1" applyAlignment="1">
      <alignment horizontal="center" vertical="center" wrapText="1"/>
    </xf>
    <xf numFmtId="164" fontId="20" fillId="38" borderId="125" xfId="42" applyNumberFormat="1" applyFont="1" applyFill="1" applyBorder="1" applyAlignment="1">
      <alignment horizontal="center" wrapText="1"/>
    </xf>
    <xf numFmtId="43" fontId="19" fillId="0" borderId="114" xfId="42" applyFont="1" applyBorder="1"/>
    <xf numFmtId="43" fontId="19" fillId="37" borderId="131" xfId="42" applyFont="1" applyFill="1" applyBorder="1"/>
    <xf numFmtId="43" fontId="16" fillId="37" borderId="153" xfId="42" applyFont="1" applyFill="1" applyBorder="1" applyAlignment="1">
      <alignment horizontal="center" vertical="center"/>
    </xf>
    <xf numFmtId="0" fontId="22" fillId="35" borderId="163" xfId="0" applyFont="1" applyFill="1" applyBorder="1" applyAlignment="1">
      <alignment vertical="center"/>
    </xf>
    <xf numFmtId="164" fontId="36" fillId="38" borderId="118" xfId="42" applyNumberFormat="1" applyFont="1" applyFill="1" applyBorder="1" applyAlignment="1">
      <alignment horizontal="center" vertical="center" wrapText="1"/>
    </xf>
    <xf numFmtId="164" fontId="20" fillId="38" borderId="109" xfId="42" applyNumberFormat="1" applyFont="1" applyFill="1" applyBorder="1" applyAlignment="1">
      <alignment horizontal="center" wrapText="1"/>
    </xf>
    <xf numFmtId="43" fontId="20" fillId="37" borderId="100" xfId="42" applyFont="1" applyFill="1" applyBorder="1" applyAlignment="1">
      <alignment horizontal="center"/>
    </xf>
    <xf numFmtId="43" fontId="19" fillId="35" borderId="108" xfId="42" applyFont="1" applyFill="1" applyBorder="1"/>
    <xf numFmtId="43" fontId="16" fillId="38" borderId="164" xfId="0" applyNumberFormat="1" applyFont="1" applyFill="1" applyBorder="1"/>
    <xf numFmtId="0" fontId="22" fillId="37" borderId="96" xfId="0" applyFont="1" applyFill="1" applyBorder="1" applyAlignment="1">
      <alignment horizontal="left" vertical="center"/>
    </xf>
    <xf numFmtId="0" fontId="22" fillId="37" borderId="97" xfId="0" applyFont="1" applyFill="1" applyBorder="1" applyAlignment="1">
      <alignment horizontal="left" vertical="center"/>
    </xf>
    <xf numFmtId="43" fontId="16" fillId="35" borderId="165" xfId="42" applyFont="1" applyFill="1" applyBorder="1"/>
    <xf numFmtId="164" fontId="16" fillId="35" borderId="165" xfId="42" applyNumberFormat="1" applyFont="1" applyFill="1" applyBorder="1"/>
    <xf numFmtId="43" fontId="16" fillId="37" borderId="153" xfId="42" applyFont="1" applyFill="1" applyBorder="1"/>
    <xf numFmtId="0" fontId="23" fillId="37" borderId="101" xfId="0" applyFont="1" applyFill="1" applyBorder="1" applyAlignment="1">
      <alignment horizontal="center" vertical="center"/>
    </xf>
    <xf numFmtId="0" fontId="23" fillId="37" borderId="83" xfId="0" applyFont="1" applyFill="1" applyBorder="1" applyAlignment="1">
      <alignment horizontal="center" vertical="center"/>
    </xf>
    <xf numFmtId="39" fontId="19" fillId="35" borderId="10" xfId="42" applyNumberFormat="1" applyFont="1" applyFill="1" applyBorder="1"/>
    <xf numFmtId="39" fontId="19" fillId="35" borderId="24" xfId="42" applyNumberFormat="1" applyFont="1" applyFill="1" applyBorder="1"/>
    <xf numFmtId="39" fontId="19" fillId="35" borderId="22" xfId="42" applyNumberFormat="1" applyFont="1" applyFill="1" applyBorder="1"/>
    <xf numFmtId="39" fontId="19" fillId="35" borderId="15" xfId="42" applyNumberFormat="1" applyFont="1" applyFill="1" applyBorder="1"/>
    <xf numFmtId="39" fontId="19" fillId="35" borderId="50" xfId="42" applyNumberFormat="1" applyFont="1" applyFill="1" applyBorder="1"/>
    <xf numFmtId="39" fontId="19" fillId="0" borderId="114" xfId="42" applyNumberFormat="1" applyFont="1" applyBorder="1"/>
    <xf numFmtId="39" fontId="19" fillId="0" borderId="158" xfId="42" applyNumberFormat="1" applyFont="1" applyBorder="1"/>
    <xf numFmtId="39" fontId="19" fillId="35" borderId="59" xfId="42" applyNumberFormat="1" applyFont="1" applyFill="1" applyBorder="1"/>
    <xf numFmtId="39" fontId="19" fillId="35" borderId="72" xfId="42" applyNumberFormat="1" applyFont="1" applyFill="1" applyBorder="1"/>
    <xf numFmtId="39" fontId="19" fillId="35" borderId="12" xfId="42" applyNumberFormat="1" applyFont="1" applyFill="1" applyBorder="1"/>
    <xf numFmtId="39" fontId="19" fillId="35" borderId="70" xfId="42" applyNumberFormat="1" applyFont="1" applyFill="1" applyBorder="1"/>
    <xf numFmtId="2" fontId="19" fillId="35" borderId="72" xfId="42" applyNumberFormat="1" applyFont="1" applyFill="1" applyBorder="1"/>
    <xf numFmtId="2" fontId="19" fillId="35" borderId="12" xfId="0" applyNumberFormat="1" applyFont="1" applyFill="1" applyBorder="1"/>
    <xf numFmtId="2" fontId="19" fillId="35" borderId="84" xfId="0" applyNumberFormat="1" applyFont="1" applyFill="1" applyBorder="1"/>
    <xf numFmtId="39" fontId="19" fillId="35" borderId="108" xfId="42" applyNumberFormat="1" applyFont="1" applyFill="1" applyBorder="1"/>
    <xf numFmtId="0" fontId="19" fillId="35" borderId="125" xfId="0" applyFont="1" applyFill="1" applyBorder="1" applyAlignment="1">
      <alignment vertical="center"/>
    </xf>
    <xf numFmtId="0" fontId="19" fillId="35" borderId="114" xfId="0" applyFont="1" applyFill="1" applyBorder="1" applyAlignment="1">
      <alignment vertical="center"/>
    </xf>
    <xf numFmtId="0" fontId="19" fillId="35" borderId="38" xfId="0" applyFont="1" applyFill="1" applyBorder="1"/>
    <xf numFmtId="2" fontId="19" fillId="35" borderId="72" xfId="0" applyNumberFormat="1" applyFont="1" applyFill="1" applyBorder="1"/>
    <xf numFmtId="39" fontId="19" fillId="35" borderId="84" xfId="42" applyNumberFormat="1" applyFont="1" applyFill="1" applyBorder="1"/>
    <xf numFmtId="2" fontId="19" fillId="35" borderId="12" xfId="42" applyNumberFormat="1" applyFont="1" applyFill="1" applyBorder="1"/>
    <xf numFmtId="2" fontId="19" fillId="35" borderId="70" xfId="0" applyNumberFormat="1" applyFont="1" applyFill="1" applyBorder="1"/>
    <xf numFmtId="43" fontId="16" fillId="38" borderId="86" xfId="42" applyFont="1" applyFill="1" applyBorder="1"/>
    <xf numFmtId="43" fontId="16" fillId="38" borderId="85" xfId="42" applyFont="1" applyFill="1" applyBorder="1"/>
    <xf numFmtId="43" fontId="16" fillId="38" borderId="112" xfId="42" applyFont="1" applyFill="1" applyBorder="1"/>
    <xf numFmtId="0" fontId="0" fillId="0" borderId="0" xfId="0" applyAlignment="1">
      <alignment vertical="top"/>
    </xf>
    <xf numFmtId="39" fontId="24" fillId="37" borderId="117" xfId="42" applyNumberFormat="1" applyFont="1" applyFill="1" applyBorder="1"/>
    <xf numFmtId="39" fontId="16" fillId="37" borderId="89" xfId="42" applyNumberFormat="1" applyFont="1" applyFill="1" applyBorder="1"/>
    <xf numFmtId="2" fontId="16" fillId="38" borderId="126" xfId="0" applyNumberFormat="1" applyFont="1" applyFill="1" applyBorder="1"/>
    <xf numFmtId="2" fontId="16" fillId="38" borderId="112" xfId="42" applyNumberFormat="1" applyFont="1" applyFill="1" applyBorder="1"/>
    <xf numFmtId="2" fontId="16" fillId="37" borderId="94" xfId="42" applyNumberFormat="1" applyFont="1" applyFill="1" applyBorder="1"/>
    <xf numFmtId="2" fontId="16" fillId="38" borderId="134" xfId="0" applyNumberFormat="1" applyFont="1" applyFill="1" applyBorder="1"/>
    <xf numFmtId="2" fontId="16" fillId="38" borderId="86" xfId="42" applyNumberFormat="1" applyFont="1" applyFill="1" applyBorder="1"/>
    <xf numFmtId="39" fontId="16" fillId="37" borderId="131" xfId="42" applyNumberFormat="1" applyFont="1" applyFill="1" applyBorder="1"/>
    <xf numFmtId="2" fontId="19" fillId="37" borderId="93" xfId="42" applyNumberFormat="1" applyFont="1" applyFill="1" applyBorder="1"/>
    <xf numFmtId="2" fontId="19" fillId="35" borderId="84" xfId="42" applyNumberFormat="1" applyFont="1" applyFill="1" applyBorder="1"/>
    <xf numFmtId="2" fontId="19" fillId="37" borderId="132" xfId="42" applyNumberFormat="1" applyFont="1" applyFill="1" applyBorder="1"/>
    <xf numFmtId="2" fontId="16" fillId="38" borderId="134" xfId="42" applyNumberFormat="1" applyFont="1" applyFill="1" applyBorder="1"/>
    <xf numFmtId="2" fontId="16" fillId="37" borderId="89" xfId="42" applyNumberFormat="1" applyFont="1" applyFill="1" applyBorder="1"/>
    <xf numFmtId="39" fontId="16" fillId="38" borderId="126" xfId="42" applyNumberFormat="1" applyFont="1" applyFill="1" applyBorder="1"/>
    <xf numFmtId="39" fontId="16" fillId="38" borderId="112" xfId="42" applyNumberFormat="1" applyFont="1" applyFill="1" applyBorder="1"/>
    <xf numFmtId="39" fontId="16" fillId="37" borderId="94" xfId="42" applyNumberFormat="1" applyFont="1" applyFill="1" applyBorder="1"/>
    <xf numFmtId="39" fontId="16" fillId="38" borderId="83" xfId="42" applyNumberFormat="1" applyFont="1" applyFill="1" applyBorder="1"/>
    <xf numFmtId="39" fontId="16" fillId="37" borderId="102" xfId="42" applyNumberFormat="1" applyFont="1" applyFill="1" applyBorder="1"/>
    <xf numFmtId="39" fontId="24" fillId="38" borderId="133" xfId="42" applyNumberFormat="1" applyFont="1" applyFill="1" applyBorder="1"/>
    <xf numFmtId="39" fontId="24" fillId="37" borderId="105" xfId="42" applyNumberFormat="1" applyFont="1" applyFill="1" applyBorder="1"/>
    <xf numFmtId="39" fontId="24" fillId="38" borderId="95" xfId="43" applyNumberFormat="1" applyFont="1" applyFill="1" applyBorder="1"/>
    <xf numFmtId="0" fontId="50" fillId="0" borderId="0" xfId="0" applyFont="1" applyAlignment="1">
      <alignment horizontal="right"/>
    </xf>
    <xf numFmtId="43" fontId="50" fillId="0" borderId="0" xfId="42" applyFont="1" applyAlignment="1">
      <alignment horizontal="right"/>
    </xf>
    <xf numFmtId="41" fontId="50" fillId="0" borderId="0" xfId="0" applyNumberFormat="1" applyFont="1" applyAlignment="1">
      <alignment horizontal="right" vertical="center"/>
    </xf>
    <xf numFmtId="0" fontId="50" fillId="0" borderId="0" xfId="0" applyFont="1"/>
    <xf numFmtId="43" fontId="50" fillId="0" borderId="0" xfId="42" applyFont="1"/>
    <xf numFmtId="41" fontId="50" fillId="0" borderId="0" xfId="0" applyNumberFormat="1" applyFont="1" applyAlignment="1">
      <alignment vertical="center"/>
    </xf>
    <xf numFmtId="41" fontId="49" fillId="0" borderId="0" xfId="0" applyNumberFormat="1" applyFont="1" applyAlignment="1">
      <alignment vertical="center"/>
    </xf>
    <xf numFmtId="41" fontId="49" fillId="35" borderId="0" xfId="0" applyNumberFormat="1" applyFont="1" applyFill="1" applyBorder="1" applyAlignment="1">
      <alignment horizontal="center" vertical="center" wrapText="1"/>
    </xf>
    <xf numFmtId="164" fontId="52" fillId="38" borderId="103" xfId="42" applyNumberFormat="1" applyFont="1" applyFill="1" applyBorder="1" applyAlignment="1">
      <alignment horizontal="center" vertical="center" wrapText="1"/>
    </xf>
    <xf numFmtId="164" fontId="52" fillId="35" borderId="119" xfId="42" applyNumberFormat="1" applyFont="1" applyFill="1" applyBorder="1" applyAlignment="1">
      <alignment horizontal="center" vertical="center" wrapText="1"/>
    </xf>
    <xf numFmtId="164" fontId="49" fillId="37" borderId="90" xfId="42" applyNumberFormat="1" applyFont="1" applyFill="1" applyBorder="1" applyAlignment="1">
      <alignment horizontal="center"/>
    </xf>
    <xf numFmtId="164" fontId="52" fillId="38" borderId="24" xfId="42" applyNumberFormat="1" applyFont="1" applyFill="1" applyBorder="1" applyAlignment="1">
      <alignment horizontal="center" wrapText="1"/>
    </xf>
    <xf numFmtId="164" fontId="52" fillId="35" borderId="170" xfId="42" applyNumberFormat="1" applyFont="1" applyFill="1" applyBorder="1" applyAlignment="1">
      <alignment horizontal="center" wrapText="1"/>
    </xf>
    <xf numFmtId="164" fontId="49" fillId="37" borderId="92" xfId="42" applyNumberFormat="1" applyFont="1" applyFill="1" applyBorder="1" applyAlignment="1">
      <alignment horizontal="center"/>
    </xf>
    <xf numFmtId="41" fontId="50" fillId="0" borderId="115" xfId="0" applyNumberFormat="1" applyFont="1" applyBorder="1" applyAlignment="1">
      <alignment vertical="center"/>
    </xf>
    <xf numFmtId="41" fontId="50" fillId="0" borderId="24" xfId="0" applyNumberFormat="1" applyFont="1" applyBorder="1" applyAlignment="1">
      <alignment horizontal="left" vertical="center"/>
    </xf>
    <xf numFmtId="39" fontId="53" fillId="38" borderId="24" xfId="42" applyNumberFormat="1" applyFont="1" applyFill="1" applyBorder="1" applyAlignment="1">
      <alignment vertical="center"/>
    </xf>
    <xf numFmtId="39" fontId="53" fillId="35" borderId="11" xfId="42" applyNumberFormat="1" applyFont="1" applyFill="1" applyBorder="1" applyAlignment="1">
      <alignment vertical="center"/>
    </xf>
    <xf numFmtId="164" fontId="50" fillId="37" borderId="92" xfId="42" applyNumberFormat="1" applyFont="1" applyFill="1" applyBorder="1"/>
    <xf numFmtId="41" fontId="50" fillId="0" borderId="114" xfId="0" applyNumberFormat="1" applyFont="1" applyBorder="1" applyAlignment="1">
      <alignment vertical="center"/>
    </xf>
    <xf numFmtId="41" fontId="50" fillId="0" borderId="10" xfId="0" applyNumberFormat="1" applyFont="1" applyBorder="1" applyAlignment="1">
      <alignment horizontal="left" vertical="center"/>
    </xf>
    <xf numFmtId="39" fontId="53" fillId="38" borderId="10" xfId="42" applyNumberFormat="1" applyFont="1" applyFill="1" applyBorder="1" applyAlignment="1">
      <alignment vertical="center"/>
    </xf>
    <xf numFmtId="39" fontId="53" fillId="35" borderId="18" xfId="42" applyNumberFormat="1" applyFont="1" applyFill="1" applyBorder="1" applyAlignment="1">
      <alignment vertical="center"/>
    </xf>
    <xf numFmtId="164" fontId="50" fillId="37" borderId="93" xfId="42" applyNumberFormat="1" applyFont="1" applyFill="1" applyBorder="1"/>
    <xf numFmtId="39" fontId="50" fillId="38" borderId="10" xfId="42" applyNumberFormat="1" applyFont="1" applyFill="1" applyBorder="1" applyAlignment="1">
      <alignment vertical="center"/>
    </xf>
    <xf numFmtId="39" fontId="50" fillId="35" borderId="18" xfId="42" applyNumberFormat="1" applyFont="1" applyFill="1" applyBorder="1" applyAlignment="1">
      <alignment vertical="center"/>
    </xf>
    <xf numFmtId="41" fontId="50" fillId="0" borderId="158" xfId="0" applyNumberFormat="1" applyFont="1" applyBorder="1" applyAlignment="1">
      <alignment vertical="center"/>
    </xf>
    <xf numFmtId="41" fontId="50" fillId="0" borderId="85" xfId="0" applyNumberFormat="1" applyFont="1" applyBorder="1" applyAlignment="1">
      <alignment horizontal="left" vertical="center"/>
    </xf>
    <xf numFmtId="39" fontId="53" fillId="38" borderId="85" xfId="42" applyNumberFormat="1" applyFont="1" applyFill="1" applyBorder="1" applyAlignment="1">
      <alignment vertical="center"/>
    </xf>
    <xf numFmtId="39" fontId="53" fillId="35" borderId="175" xfId="42" applyNumberFormat="1" applyFont="1" applyFill="1" applyBorder="1" applyAlignment="1">
      <alignment vertical="center"/>
    </xf>
    <xf numFmtId="164" fontId="50" fillId="37" borderId="131" xfId="42" applyNumberFormat="1" applyFont="1" applyFill="1" applyBorder="1"/>
    <xf numFmtId="43" fontId="52" fillId="38" borderId="86" xfId="42" applyFont="1" applyFill="1" applyBorder="1" applyAlignment="1">
      <alignment vertical="center"/>
    </xf>
    <xf numFmtId="43" fontId="52" fillId="35" borderId="193" xfId="42" applyFont="1" applyFill="1" applyBorder="1" applyAlignment="1">
      <alignment vertical="center"/>
    </xf>
    <xf numFmtId="39" fontId="49" fillId="37" borderId="89" xfId="42" applyNumberFormat="1" applyFont="1" applyFill="1" applyBorder="1"/>
    <xf numFmtId="41" fontId="50" fillId="35" borderId="99" xfId="0" applyNumberFormat="1" applyFont="1" applyFill="1" applyBorder="1" applyAlignment="1">
      <alignment vertical="center"/>
    </xf>
    <xf numFmtId="41" fontId="50" fillId="35" borderId="0" xfId="0" applyNumberFormat="1" applyFont="1" applyFill="1" applyAlignment="1">
      <alignment horizontal="left" vertical="center"/>
    </xf>
    <xf numFmtId="41" fontId="53" fillId="35" borderId="82" xfId="0" applyNumberFormat="1" applyFont="1" applyFill="1" applyBorder="1" applyAlignment="1">
      <alignment vertical="center"/>
    </xf>
    <xf numFmtId="41" fontId="53" fillId="35" borderId="41" xfId="0" applyNumberFormat="1" applyFont="1" applyFill="1" applyBorder="1" applyAlignment="1">
      <alignment vertical="center"/>
    </xf>
    <xf numFmtId="164" fontId="50" fillId="0" borderId="100" xfId="42" applyNumberFormat="1" applyFont="1" applyBorder="1"/>
    <xf numFmtId="0" fontId="50" fillId="0" borderId="37" xfId="0" applyFont="1" applyBorder="1"/>
    <xf numFmtId="41" fontId="53" fillId="35" borderId="68" xfId="0" applyNumberFormat="1" applyFont="1" applyFill="1" applyBorder="1" applyAlignment="1">
      <alignment vertical="center"/>
    </xf>
    <xf numFmtId="164" fontId="50" fillId="0" borderId="143" xfId="42" applyNumberFormat="1" applyFont="1" applyBorder="1"/>
    <xf numFmtId="41" fontId="50" fillId="0" borderId="113" xfId="0" applyNumberFormat="1" applyFont="1" applyBorder="1" applyAlignment="1">
      <alignment vertical="center"/>
    </xf>
    <xf numFmtId="41" fontId="50" fillId="0" borderId="129" xfId="0" applyNumberFormat="1" applyFont="1" applyBorder="1" applyAlignment="1">
      <alignment horizontal="left" vertical="center"/>
    </xf>
    <xf numFmtId="164" fontId="54" fillId="37" borderId="93" xfId="42" applyNumberFormat="1" applyFont="1" applyFill="1" applyBorder="1"/>
    <xf numFmtId="41" fontId="50" fillId="0" borderId="120" xfId="0" applyNumberFormat="1" applyFont="1" applyBorder="1" applyAlignment="1">
      <alignment vertical="center"/>
    </xf>
    <xf numFmtId="41" fontId="50" fillId="0" borderId="69" xfId="0" applyNumberFormat="1" applyFont="1" applyBorder="1" applyAlignment="1">
      <alignment horizontal="left" vertical="center"/>
    </xf>
    <xf numFmtId="39" fontId="53" fillId="38" borderId="51" xfId="42" applyNumberFormat="1" applyFont="1" applyFill="1" applyBorder="1" applyAlignment="1">
      <alignment vertical="center"/>
    </xf>
    <xf numFmtId="39" fontId="53" fillId="35" borderId="61" xfId="42" applyNumberFormat="1" applyFont="1" applyFill="1" applyBorder="1" applyAlignment="1">
      <alignment vertical="center"/>
    </xf>
    <xf numFmtId="41" fontId="50" fillId="0" borderId="12" xfId="0" applyNumberFormat="1" applyFont="1" applyBorder="1" applyAlignment="1">
      <alignment horizontal="left" vertical="center"/>
    </xf>
    <xf numFmtId="41" fontId="50" fillId="0" borderId="108" xfId="0" applyNumberFormat="1" applyFont="1" applyBorder="1" applyAlignment="1">
      <alignment vertical="center"/>
    </xf>
    <xf numFmtId="41" fontId="50" fillId="0" borderId="84" xfId="0" applyNumberFormat="1" applyFont="1" applyBorder="1" applyAlignment="1">
      <alignment horizontal="left" vertical="center"/>
    </xf>
    <xf numFmtId="39" fontId="53" fillId="38" borderId="59" xfId="42" applyNumberFormat="1" applyFont="1" applyFill="1" applyBorder="1" applyAlignment="1">
      <alignment vertical="center"/>
    </xf>
    <xf numFmtId="39" fontId="53" fillId="35" borderId="25" xfId="42" applyNumberFormat="1" applyFont="1" applyFill="1" applyBorder="1" applyAlignment="1">
      <alignment vertical="center"/>
    </xf>
    <xf numFmtId="43" fontId="52" fillId="38" borderId="51" xfId="42" applyFont="1" applyFill="1" applyBorder="1" applyAlignment="1">
      <alignment vertical="center"/>
    </xf>
    <xf numFmtId="43" fontId="52" fillId="35" borderId="62" xfId="42" applyFont="1" applyFill="1" applyBorder="1" applyAlignment="1">
      <alignment vertical="center"/>
    </xf>
    <xf numFmtId="39" fontId="49" fillId="37" borderId="142" xfId="42" applyNumberFormat="1" applyFont="1" applyFill="1" applyBorder="1"/>
    <xf numFmtId="41" fontId="50" fillId="0" borderId="99" xfId="0" applyNumberFormat="1" applyFont="1" applyBorder="1" applyAlignment="1">
      <alignment vertical="center"/>
    </xf>
    <xf numFmtId="41" fontId="50" fillId="0" borderId="0" xfId="0" applyNumberFormat="1" applyFont="1" applyAlignment="1">
      <alignment horizontal="left" vertical="center"/>
    </xf>
    <xf numFmtId="41" fontId="53" fillId="35" borderId="0" xfId="0" applyNumberFormat="1" applyFont="1" applyFill="1" applyAlignment="1">
      <alignment vertical="center"/>
    </xf>
    <xf numFmtId="41" fontId="53" fillId="35" borderId="34" xfId="0" applyNumberFormat="1" applyFont="1" applyFill="1" applyBorder="1" applyAlignment="1">
      <alignment vertical="center"/>
    </xf>
    <xf numFmtId="41" fontId="49" fillId="37" borderId="106" xfId="0" applyNumberFormat="1" applyFont="1" applyFill="1" applyBorder="1" applyAlignment="1">
      <alignment vertical="center"/>
    </xf>
    <xf numFmtId="41" fontId="50" fillId="37" borderId="0" xfId="0" applyNumberFormat="1" applyFont="1" applyFill="1" applyAlignment="1">
      <alignment horizontal="left" vertical="center"/>
    </xf>
    <xf numFmtId="41" fontId="53" fillId="35" borderId="63" xfId="0" applyNumberFormat="1" applyFont="1" applyFill="1" applyBorder="1" applyAlignment="1">
      <alignment vertical="center"/>
    </xf>
    <xf numFmtId="41" fontId="50" fillId="0" borderId="44" xfId="0" applyNumberFormat="1" applyFont="1" applyBorder="1" applyAlignment="1">
      <alignment horizontal="left" vertical="center"/>
    </xf>
    <xf numFmtId="43" fontId="53" fillId="38" borderId="76" xfId="42" applyFont="1" applyFill="1" applyBorder="1" applyAlignment="1">
      <alignment vertical="center"/>
    </xf>
    <xf numFmtId="43" fontId="53" fillId="35" borderId="76" xfId="42" applyFont="1" applyFill="1" applyBorder="1" applyAlignment="1">
      <alignment vertical="center"/>
    </xf>
    <xf numFmtId="41" fontId="50" fillId="0" borderId="16" xfId="0" applyNumberFormat="1" applyFont="1" applyBorder="1" applyAlignment="1">
      <alignment horizontal="left" vertical="center"/>
    </xf>
    <xf numFmtId="43" fontId="53" fillId="38" borderId="19" xfId="42" applyFont="1" applyFill="1" applyBorder="1" applyAlignment="1">
      <alignment vertical="center"/>
    </xf>
    <xf numFmtId="43" fontId="53" fillId="35" borderId="19" xfId="42" applyFont="1" applyFill="1" applyBorder="1" applyAlignment="1">
      <alignment vertical="center"/>
    </xf>
    <xf numFmtId="41" fontId="50" fillId="0" borderId="125" xfId="0" applyNumberFormat="1" applyFont="1" applyBorder="1" applyAlignment="1">
      <alignment vertical="center"/>
    </xf>
    <xf numFmtId="41" fontId="50" fillId="0" borderId="48" xfId="0" applyNumberFormat="1" applyFont="1" applyBorder="1" applyAlignment="1">
      <alignment horizontal="left" vertical="center"/>
    </xf>
    <xf numFmtId="43" fontId="53" fillId="38" borderId="54" xfId="42" applyFont="1" applyFill="1" applyBorder="1" applyAlignment="1">
      <alignment vertical="center"/>
    </xf>
    <xf numFmtId="43" fontId="53" fillId="35" borderId="54" xfId="42" applyFont="1" applyFill="1" applyBorder="1" applyAlignment="1">
      <alignment vertical="center"/>
    </xf>
    <xf numFmtId="43" fontId="52" fillId="38" borderId="29" xfId="42" applyFont="1" applyFill="1" applyBorder="1" applyAlignment="1">
      <alignment vertical="center"/>
    </xf>
    <xf numFmtId="43" fontId="52" fillId="35" borderId="27" xfId="42" applyFont="1" applyFill="1" applyBorder="1" applyAlignment="1">
      <alignment vertical="center"/>
    </xf>
    <xf numFmtId="41" fontId="49" fillId="35" borderId="99" xfId="0" applyNumberFormat="1" applyFont="1" applyFill="1" applyBorder="1" applyAlignment="1">
      <alignment horizontal="left" vertical="center"/>
    </xf>
    <xf numFmtId="43" fontId="52" fillId="35" borderId="0" xfId="42" applyFont="1" applyFill="1" applyAlignment="1">
      <alignment vertical="center"/>
    </xf>
    <xf numFmtId="41" fontId="52" fillId="35" borderId="41" xfId="0" applyNumberFormat="1" applyFont="1" applyFill="1" applyBorder="1" applyAlignment="1">
      <alignment vertical="center"/>
    </xf>
    <xf numFmtId="164" fontId="50" fillId="37" borderId="132" xfId="42" applyNumberFormat="1" applyFont="1" applyFill="1" applyBorder="1"/>
    <xf numFmtId="43" fontId="52" fillId="38" borderId="159" xfId="42" applyFont="1" applyFill="1" applyBorder="1" applyAlignment="1">
      <alignment vertical="center"/>
    </xf>
    <xf numFmtId="43" fontId="52" fillId="35" borderId="160" xfId="42" applyFont="1" applyFill="1" applyBorder="1" applyAlignment="1">
      <alignment vertical="center"/>
    </xf>
    <xf numFmtId="39" fontId="52" fillId="37" borderId="161" xfId="42" applyNumberFormat="1" applyFont="1" applyFill="1" applyBorder="1" applyAlignment="1">
      <alignment vertical="center"/>
    </xf>
    <xf numFmtId="41" fontId="49" fillId="35" borderId="0" xfId="0" applyNumberFormat="1" applyFont="1" applyFill="1" applyAlignment="1">
      <alignment horizontal="left" vertical="center"/>
    </xf>
    <xf numFmtId="41" fontId="52" fillId="35" borderId="0" xfId="0" applyNumberFormat="1" applyFont="1" applyFill="1" applyAlignment="1">
      <alignment vertical="center"/>
    </xf>
    <xf numFmtId="164" fontId="52" fillId="35" borderId="0" xfId="42" applyNumberFormat="1" applyFont="1" applyFill="1" applyBorder="1" applyAlignment="1">
      <alignment vertical="center"/>
    </xf>
    <xf numFmtId="41" fontId="50" fillId="35" borderId="0" xfId="0" applyNumberFormat="1" applyFont="1" applyFill="1" applyAlignment="1">
      <alignment vertical="center"/>
    </xf>
    <xf numFmtId="164" fontId="50" fillId="0" borderId="0" xfId="42" applyNumberFormat="1" applyFont="1" applyBorder="1"/>
    <xf numFmtId="164" fontId="52" fillId="38" borderId="162" xfId="42" applyNumberFormat="1" applyFont="1" applyFill="1" applyBorder="1" applyAlignment="1">
      <alignment horizontal="center" vertical="center" wrapText="1"/>
    </xf>
    <xf numFmtId="164" fontId="52" fillId="35" borderId="148" xfId="42" applyNumberFormat="1" applyFont="1" applyFill="1" applyBorder="1" applyAlignment="1">
      <alignment horizontal="center" vertical="center" wrapText="1"/>
    </xf>
    <xf numFmtId="164" fontId="50" fillId="37" borderId="90" xfId="42" applyNumberFormat="1" applyFont="1" applyFill="1" applyBorder="1" applyAlignment="1">
      <alignment horizontal="center"/>
    </xf>
    <xf numFmtId="164" fontId="52" fillId="38" borderId="25" xfId="42" applyNumberFormat="1" applyFont="1" applyFill="1" applyBorder="1" applyAlignment="1">
      <alignment horizontal="center" wrapText="1"/>
    </xf>
    <xf numFmtId="164" fontId="52" fillId="35" borderId="141" xfId="42" applyNumberFormat="1" applyFont="1" applyFill="1" applyBorder="1" applyAlignment="1">
      <alignment horizontal="center" wrapText="1"/>
    </xf>
    <xf numFmtId="41" fontId="50" fillId="0" borderId="72" xfId="0" applyNumberFormat="1" applyFont="1" applyBorder="1" applyAlignment="1">
      <alignment horizontal="left" vertical="center"/>
    </xf>
    <xf numFmtId="43" fontId="53" fillId="38" borderId="10" xfId="42" applyFont="1" applyFill="1" applyBorder="1" applyAlignment="1">
      <alignment vertical="center"/>
    </xf>
    <xf numFmtId="43" fontId="53" fillId="35" borderId="10" xfId="42" applyFont="1" applyFill="1" applyBorder="1" applyAlignment="1">
      <alignment vertical="center"/>
    </xf>
    <xf numFmtId="39" fontId="53" fillId="35" borderId="10" xfId="42" applyNumberFormat="1" applyFont="1" applyFill="1" applyBorder="1" applyAlignment="1">
      <alignment vertical="center"/>
    </xf>
    <xf numFmtId="41" fontId="50" fillId="0" borderId="121" xfId="0" applyNumberFormat="1" applyFont="1" applyBorder="1" applyAlignment="1">
      <alignment vertical="center"/>
    </xf>
    <xf numFmtId="41" fontId="50" fillId="0" borderId="70" xfId="0" applyNumberFormat="1" applyFont="1" applyBorder="1" applyAlignment="1">
      <alignment horizontal="left" vertical="center"/>
    </xf>
    <xf numFmtId="39" fontId="53" fillId="38" borderId="52" xfId="42" applyNumberFormat="1" applyFont="1" applyFill="1" applyBorder="1" applyAlignment="1">
      <alignment vertical="center"/>
    </xf>
    <xf numFmtId="39" fontId="53" fillId="35" borderId="52" xfId="42" applyNumberFormat="1" applyFont="1" applyFill="1" applyBorder="1" applyAlignment="1">
      <alignment vertical="center"/>
    </xf>
    <xf numFmtId="43" fontId="53" fillId="38" borderId="30" xfId="42" applyFont="1" applyFill="1" applyBorder="1" applyAlignment="1">
      <alignment vertical="center"/>
    </xf>
    <xf numFmtId="43" fontId="52" fillId="35" borderId="29" xfId="42" applyFont="1" applyFill="1" applyBorder="1" applyAlignment="1">
      <alignment vertical="center"/>
    </xf>
    <xf numFmtId="39" fontId="49" fillId="37" borderId="10" xfId="42" applyNumberFormat="1" applyFont="1" applyFill="1" applyBorder="1"/>
    <xf numFmtId="43" fontId="53" fillId="35" borderId="61" xfId="42" applyFont="1" applyFill="1" applyBorder="1" applyAlignment="1">
      <alignment vertical="center"/>
    </xf>
    <xf numFmtId="43" fontId="53" fillId="35" borderId="18" xfId="42" applyFont="1" applyFill="1" applyBorder="1" applyAlignment="1">
      <alignment vertical="center"/>
    </xf>
    <xf numFmtId="41" fontId="50" fillId="0" borderId="166" xfId="0" applyNumberFormat="1" applyFont="1" applyBorder="1" applyAlignment="1">
      <alignment horizontal="left" vertical="center"/>
    </xf>
    <xf numFmtId="39" fontId="53" fillId="35" borderId="73" xfId="42" applyNumberFormat="1" applyFont="1" applyFill="1" applyBorder="1" applyAlignment="1">
      <alignment vertical="center"/>
    </xf>
    <xf numFmtId="164" fontId="50" fillId="37" borderId="91" xfId="42" applyNumberFormat="1" applyFont="1" applyFill="1" applyBorder="1"/>
    <xf numFmtId="43" fontId="53" fillId="38" borderId="51" xfId="42" applyFont="1" applyFill="1" applyBorder="1" applyAlignment="1">
      <alignment vertical="center"/>
    </xf>
    <xf numFmtId="41" fontId="52" fillId="35" borderId="34" xfId="0" applyNumberFormat="1" applyFont="1" applyFill="1" applyBorder="1" applyAlignment="1">
      <alignment vertical="center"/>
    </xf>
    <xf numFmtId="41" fontId="49" fillId="37" borderId="99" xfId="0" applyNumberFormat="1" applyFont="1" applyFill="1" applyBorder="1" applyAlignment="1">
      <alignment vertical="center"/>
    </xf>
    <xf numFmtId="164" fontId="50" fillId="35" borderId="143" xfId="42" applyNumberFormat="1" applyFont="1" applyFill="1" applyBorder="1"/>
    <xf numFmtId="41" fontId="50" fillId="0" borderId="90" xfId="0" applyNumberFormat="1" applyFont="1" applyBorder="1" applyAlignment="1">
      <alignment horizontal="left" vertical="center"/>
    </xf>
    <xf numFmtId="43" fontId="53" fillId="38" borderId="61" xfId="42" applyFont="1" applyFill="1" applyBorder="1" applyAlignment="1">
      <alignment vertical="center"/>
    </xf>
    <xf numFmtId="41" fontId="50" fillId="0" borderId="93" xfId="0" applyNumberFormat="1" applyFont="1" applyBorder="1" applyAlignment="1">
      <alignment horizontal="left" vertical="center"/>
    </xf>
    <xf numFmtId="43" fontId="53" fillId="38" borderId="18" xfId="42" applyFont="1" applyFill="1" applyBorder="1" applyAlignment="1">
      <alignment vertical="center"/>
    </xf>
    <xf numFmtId="39" fontId="53" fillId="38" borderId="18" xfId="42" applyNumberFormat="1" applyFont="1" applyFill="1" applyBorder="1" applyAlignment="1">
      <alignment vertical="center"/>
    </xf>
    <xf numFmtId="41" fontId="50" fillId="0" borderId="132" xfId="0" applyNumberFormat="1" applyFont="1" applyBorder="1" applyAlignment="1">
      <alignment horizontal="left" vertical="center"/>
    </xf>
    <xf numFmtId="39" fontId="53" fillId="38" borderId="25" xfId="42" applyNumberFormat="1" applyFont="1" applyFill="1" applyBorder="1" applyAlignment="1">
      <alignment vertical="center"/>
    </xf>
    <xf numFmtId="39" fontId="53" fillId="35" borderId="59" xfId="42" applyNumberFormat="1" applyFont="1" applyFill="1" applyBorder="1" applyAlignment="1">
      <alignment vertical="center"/>
    </xf>
    <xf numFmtId="39" fontId="50" fillId="37" borderId="93" xfId="42" applyNumberFormat="1" applyFont="1" applyFill="1" applyBorder="1"/>
    <xf numFmtId="43" fontId="52" fillId="35" borderId="10" xfId="42" applyFont="1" applyFill="1" applyBorder="1" applyAlignment="1">
      <alignment vertical="center"/>
    </xf>
    <xf numFmtId="39" fontId="49" fillId="37" borderId="91" xfId="42" applyNumberFormat="1" applyFont="1" applyFill="1" applyBorder="1"/>
    <xf numFmtId="43" fontId="53" fillId="38" borderId="17" xfId="42" applyFont="1" applyFill="1" applyBorder="1" applyAlignment="1">
      <alignment vertical="center"/>
    </xf>
    <xf numFmtId="43" fontId="53" fillId="35" borderId="17" xfId="42" applyFont="1" applyFill="1" applyBorder="1" applyAlignment="1">
      <alignment vertical="center"/>
    </xf>
    <xf numFmtId="39" fontId="53" fillId="38" borderId="17" xfId="42" applyNumberFormat="1" applyFont="1" applyFill="1" applyBorder="1" applyAlignment="1">
      <alignment vertical="center"/>
    </xf>
    <xf numFmtId="39" fontId="53" fillId="35" borderId="17" xfId="42" applyNumberFormat="1" applyFont="1" applyFill="1" applyBorder="1" applyAlignment="1">
      <alignment vertical="center"/>
    </xf>
    <xf numFmtId="41" fontId="50" fillId="0" borderId="139" xfId="0" applyNumberFormat="1" applyFont="1" applyBorder="1" applyAlignment="1">
      <alignment vertical="center"/>
    </xf>
    <xf numFmtId="41" fontId="50" fillId="0" borderId="67" xfId="0" applyNumberFormat="1" applyFont="1" applyBorder="1" applyAlignment="1">
      <alignment horizontal="left" vertical="center"/>
    </xf>
    <xf numFmtId="43" fontId="53" fillId="38" borderId="38" xfId="42" applyFont="1" applyFill="1" applyBorder="1" applyAlignment="1">
      <alignment vertical="center"/>
    </xf>
    <xf numFmtId="41" fontId="52" fillId="35" borderId="27" xfId="0" applyNumberFormat="1" applyFont="1" applyFill="1" applyBorder="1" applyAlignment="1">
      <alignment vertical="center"/>
    </xf>
    <xf numFmtId="39" fontId="52" fillId="37" borderId="149" xfId="42" applyNumberFormat="1" applyFont="1" applyFill="1" applyBorder="1" applyAlignment="1">
      <alignment vertical="center"/>
    </xf>
    <xf numFmtId="41" fontId="49" fillId="37" borderId="69" xfId="0" applyNumberFormat="1" applyFont="1" applyFill="1" applyBorder="1" applyAlignment="1">
      <alignment horizontal="left" vertical="center"/>
    </xf>
    <xf numFmtId="41" fontId="49" fillId="37" borderId="60" xfId="0" applyNumberFormat="1" applyFont="1" applyFill="1" applyBorder="1" applyAlignment="1">
      <alignment horizontal="left" vertical="center"/>
    </xf>
    <xf numFmtId="43" fontId="52" fillId="35" borderId="31" xfId="42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41" fontId="49" fillId="36" borderId="151" xfId="0" applyNumberFormat="1" applyFont="1" applyFill="1" applyBorder="1" applyAlignment="1">
      <alignment horizontal="left" vertical="center"/>
    </xf>
    <xf numFmtId="41" fontId="49" fillId="36" borderId="25" xfId="0" applyNumberFormat="1" applyFont="1" applyFill="1" applyBorder="1" applyAlignment="1">
      <alignment horizontal="left" vertical="center"/>
    </xf>
    <xf numFmtId="39" fontId="53" fillId="38" borderId="76" xfId="42" applyNumberFormat="1" applyFont="1" applyFill="1" applyBorder="1" applyAlignment="1">
      <alignment vertical="center"/>
    </xf>
    <xf numFmtId="39" fontId="53" fillId="35" borderId="76" xfId="42" applyNumberFormat="1" applyFont="1" applyFill="1" applyBorder="1" applyAlignment="1">
      <alignment vertical="center"/>
    </xf>
    <xf numFmtId="39" fontId="53" fillId="38" borderId="19" xfId="42" applyNumberFormat="1" applyFont="1" applyFill="1" applyBorder="1"/>
    <xf numFmtId="39" fontId="53" fillId="35" borderId="19" xfId="42" applyNumberFormat="1" applyFont="1" applyFill="1" applyBorder="1"/>
    <xf numFmtId="39" fontId="53" fillId="38" borderId="19" xfId="42" applyNumberFormat="1" applyFont="1" applyFill="1" applyBorder="1" applyAlignment="1">
      <alignment vertical="center"/>
    </xf>
    <xf numFmtId="39" fontId="53" fillId="35" borderId="19" xfId="42" applyNumberFormat="1" applyFont="1" applyFill="1" applyBorder="1" applyAlignment="1">
      <alignment vertical="center"/>
    </xf>
    <xf numFmtId="41" fontId="50" fillId="0" borderId="187" xfId="0" applyNumberFormat="1" applyFont="1" applyBorder="1" applyAlignment="1">
      <alignment horizontal="left" vertical="center"/>
    </xf>
    <xf numFmtId="39" fontId="53" fillId="38" borderId="188" xfId="42" applyNumberFormat="1" applyFont="1" applyFill="1" applyBorder="1" applyAlignment="1">
      <alignment vertical="center"/>
    </xf>
    <xf numFmtId="39" fontId="53" fillId="35" borderId="188" xfId="42" applyNumberFormat="1" applyFont="1" applyFill="1" applyBorder="1" applyAlignment="1">
      <alignment vertical="center"/>
    </xf>
    <xf numFmtId="39" fontId="52" fillId="35" borderId="22" xfId="42" applyNumberFormat="1" applyFont="1" applyFill="1" applyBorder="1" applyAlignment="1">
      <alignment vertical="center"/>
    </xf>
    <xf numFmtId="2" fontId="49" fillId="37" borderId="24" xfId="42" applyNumberFormat="1" applyFont="1" applyFill="1" applyBorder="1"/>
    <xf numFmtId="39" fontId="53" fillId="38" borderId="17" xfId="42" applyNumberFormat="1" applyFont="1" applyFill="1" applyBorder="1"/>
    <xf numFmtId="39" fontId="53" fillId="35" borderId="17" xfId="42" applyNumberFormat="1" applyFont="1" applyFill="1" applyBorder="1"/>
    <xf numFmtId="43" fontId="53" fillId="38" borderId="27" xfId="42" applyFont="1" applyFill="1" applyBorder="1" applyAlignment="1">
      <alignment vertical="center"/>
    </xf>
    <xf numFmtId="2" fontId="49" fillId="37" borderId="142" xfId="42" applyNumberFormat="1" applyFont="1" applyFill="1" applyBorder="1"/>
    <xf numFmtId="164" fontId="50" fillId="35" borderId="100" xfId="42" applyNumberFormat="1" applyFont="1" applyFill="1" applyBorder="1"/>
    <xf numFmtId="39" fontId="53" fillId="38" borderId="76" xfId="0" applyNumberFormat="1" applyFont="1" applyFill="1" applyBorder="1" applyAlignment="1">
      <alignment vertical="center"/>
    </xf>
    <xf numFmtId="39" fontId="53" fillId="35" borderId="49" xfId="0" applyNumberFormat="1" applyFont="1" applyFill="1" applyBorder="1" applyAlignment="1">
      <alignment vertical="center"/>
    </xf>
    <xf numFmtId="39" fontId="53" fillId="38" borderId="19" xfId="0" applyNumberFormat="1" applyFont="1" applyFill="1" applyBorder="1" applyAlignment="1">
      <alignment vertical="center"/>
    </xf>
    <xf numFmtId="39" fontId="53" fillId="35" borderId="15" xfId="0" applyNumberFormat="1" applyFont="1" applyFill="1" applyBorder="1" applyAlignment="1">
      <alignment vertical="center"/>
    </xf>
    <xf numFmtId="41" fontId="53" fillId="38" borderId="19" xfId="0" applyNumberFormat="1" applyFont="1" applyFill="1" applyBorder="1" applyAlignment="1">
      <alignment vertical="center"/>
    </xf>
    <xf numFmtId="41" fontId="53" fillId="35" borderId="15" xfId="0" applyNumberFormat="1" applyFont="1" applyFill="1" applyBorder="1" applyAlignment="1">
      <alignment vertical="center"/>
    </xf>
    <xf numFmtId="170" fontId="53" fillId="38" borderId="19" xfId="0" applyNumberFormat="1" applyFont="1" applyFill="1" applyBorder="1" applyAlignment="1">
      <alignment vertical="center"/>
    </xf>
    <xf numFmtId="170" fontId="53" fillId="35" borderId="15" xfId="0" applyNumberFormat="1" applyFont="1" applyFill="1" applyBorder="1" applyAlignment="1">
      <alignment vertical="center"/>
    </xf>
    <xf numFmtId="41" fontId="50" fillId="0" borderId="46" xfId="0" applyNumberFormat="1" applyFont="1" applyBorder="1" applyAlignment="1">
      <alignment horizontal="left" vertical="center"/>
    </xf>
    <xf numFmtId="39" fontId="53" fillId="38" borderId="65" xfId="0" applyNumberFormat="1" applyFont="1" applyFill="1" applyBorder="1" applyAlignment="1">
      <alignment vertical="center"/>
    </xf>
    <xf numFmtId="39" fontId="53" fillId="35" borderId="58" xfId="0" applyNumberFormat="1" applyFont="1" applyFill="1" applyBorder="1" applyAlignment="1">
      <alignment vertical="center"/>
    </xf>
    <xf numFmtId="41" fontId="50" fillId="0" borderId="80" xfId="0" applyNumberFormat="1" applyFont="1" applyBorder="1" applyAlignment="1">
      <alignment horizontal="left" vertical="center"/>
    </xf>
    <xf numFmtId="39" fontId="53" fillId="38" borderId="10" xfId="0" applyNumberFormat="1" applyFont="1" applyFill="1" applyBorder="1" applyAlignment="1">
      <alignment vertical="center"/>
    </xf>
    <xf numFmtId="39" fontId="53" fillId="35" borderId="74" xfId="0" applyNumberFormat="1" applyFont="1" applyFill="1" applyBorder="1" applyAlignment="1">
      <alignment vertical="center"/>
    </xf>
    <xf numFmtId="41" fontId="50" fillId="0" borderId="33" xfId="0" applyNumberFormat="1" applyFont="1" applyBorder="1" applyAlignment="1">
      <alignment horizontal="left" vertical="center"/>
    </xf>
    <xf numFmtId="39" fontId="53" fillId="38" borderId="84" xfId="0" applyNumberFormat="1" applyFont="1" applyFill="1" applyBorder="1" applyAlignment="1">
      <alignment vertical="center"/>
    </xf>
    <xf numFmtId="39" fontId="53" fillId="35" borderId="59" xfId="0" applyNumberFormat="1" applyFont="1" applyFill="1" applyBorder="1" applyAlignment="1">
      <alignment vertical="center"/>
    </xf>
    <xf numFmtId="43" fontId="53" fillId="38" borderId="163" xfId="42" applyFont="1" applyFill="1" applyBorder="1" applyAlignment="1">
      <alignment vertical="center"/>
    </xf>
    <xf numFmtId="43" fontId="52" fillId="35" borderId="172" xfId="42" applyFont="1" applyFill="1" applyBorder="1" applyAlignment="1">
      <alignment vertical="center"/>
    </xf>
    <xf numFmtId="39" fontId="49" fillId="37" borderId="128" xfId="42" applyNumberFormat="1" applyFont="1" applyFill="1" applyBorder="1"/>
    <xf numFmtId="41" fontId="50" fillId="0" borderId="155" xfId="0" applyNumberFormat="1" applyFont="1" applyBorder="1" applyAlignment="1">
      <alignment vertical="center"/>
    </xf>
    <xf numFmtId="41" fontId="50" fillId="0" borderId="62" xfId="0" applyNumberFormat="1" applyFont="1" applyBorder="1" applyAlignment="1">
      <alignment horizontal="left" vertical="center"/>
    </xf>
    <xf numFmtId="43" fontId="53" fillId="35" borderId="0" xfId="42" applyFont="1" applyFill="1" applyBorder="1" applyAlignment="1">
      <alignment vertical="center"/>
    </xf>
    <xf numFmtId="43" fontId="53" fillId="35" borderId="41" xfId="42" applyFont="1" applyFill="1" applyBorder="1" applyAlignment="1">
      <alignment vertical="center"/>
    </xf>
    <xf numFmtId="39" fontId="50" fillId="35" borderId="137" xfId="42" applyNumberFormat="1" applyFont="1" applyFill="1" applyBorder="1"/>
    <xf numFmtId="43" fontId="52" fillId="38" borderId="122" xfId="42" applyFont="1" applyFill="1" applyBorder="1" applyAlignment="1">
      <alignment vertical="center"/>
    </xf>
    <xf numFmtId="43" fontId="52" fillId="35" borderId="145" xfId="42" applyFont="1" applyFill="1" applyBorder="1" applyAlignment="1">
      <alignment vertical="center"/>
    </xf>
    <xf numFmtId="39" fontId="52" fillId="37" borderId="177" xfId="42" applyNumberFormat="1" applyFont="1" applyFill="1" applyBorder="1" applyAlignment="1">
      <alignment vertical="center"/>
    </xf>
    <xf numFmtId="164" fontId="52" fillId="38" borderId="129" xfId="42" applyNumberFormat="1" applyFont="1" applyFill="1" applyBorder="1" applyAlignment="1">
      <alignment horizontal="center" vertical="center" wrapText="1"/>
    </xf>
    <xf numFmtId="164" fontId="52" fillId="38" borderId="12" xfId="42" applyNumberFormat="1" applyFont="1" applyFill="1" applyBorder="1" applyAlignment="1">
      <alignment horizontal="center" wrapText="1"/>
    </xf>
    <xf numFmtId="164" fontId="52" fillId="35" borderId="15" xfId="42" applyNumberFormat="1" applyFont="1" applyFill="1" applyBorder="1" applyAlignment="1">
      <alignment horizontal="center" wrapText="1"/>
    </xf>
    <xf numFmtId="164" fontId="49" fillId="37" borderId="93" xfId="42" applyNumberFormat="1" applyFont="1" applyFill="1" applyBorder="1" applyAlignment="1">
      <alignment horizontal="center"/>
    </xf>
    <xf numFmtId="41" fontId="53" fillId="38" borderId="72" xfId="0" applyNumberFormat="1" applyFont="1" applyFill="1" applyBorder="1" applyAlignment="1">
      <alignment vertical="center"/>
    </xf>
    <xf numFmtId="41" fontId="53" fillId="35" borderId="17" xfId="0" applyNumberFormat="1" applyFont="1" applyFill="1" applyBorder="1" applyAlignment="1">
      <alignment vertical="center"/>
    </xf>
    <xf numFmtId="39" fontId="53" fillId="38" borderId="72" xfId="0" applyNumberFormat="1" applyFont="1" applyFill="1" applyBorder="1" applyAlignment="1">
      <alignment vertical="center"/>
    </xf>
    <xf numFmtId="39" fontId="53" fillId="35" borderId="17" xfId="0" applyNumberFormat="1" applyFont="1" applyFill="1" applyBorder="1" applyAlignment="1">
      <alignment vertical="center"/>
    </xf>
    <xf numFmtId="39" fontId="53" fillId="38" borderId="12" xfId="0" applyNumberFormat="1" applyFont="1" applyFill="1" applyBorder="1" applyAlignment="1">
      <alignment vertical="center"/>
    </xf>
    <xf numFmtId="39" fontId="53" fillId="35" borderId="19" xfId="0" applyNumberFormat="1" applyFont="1" applyFill="1" applyBorder="1" applyAlignment="1">
      <alignment vertical="center"/>
    </xf>
    <xf numFmtId="41" fontId="53" fillId="38" borderId="12" xfId="0" applyNumberFormat="1" applyFont="1" applyFill="1" applyBorder="1" applyAlignment="1">
      <alignment vertical="center"/>
    </xf>
    <xf numFmtId="41" fontId="53" fillId="35" borderId="19" xfId="0" applyNumberFormat="1" applyFont="1" applyFill="1" applyBorder="1" applyAlignment="1">
      <alignment vertical="center"/>
    </xf>
    <xf numFmtId="43" fontId="53" fillId="38" borderId="192" xfId="42" applyFont="1" applyFill="1" applyBorder="1" applyAlignment="1">
      <alignment vertical="center"/>
    </xf>
    <xf numFmtId="43" fontId="52" fillId="35" borderId="191" xfId="42" applyFont="1" applyFill="1" applyBorder="1" applyAlignment="1">
      <alignment vertical="center"/>
    </xf>
    <xf numFmtId="39" fontId="49" fillId="37" borderId="117" xfId="42" applyNumberFormat="1" applyFont="1" applyFill="1" applyBorder="1"/>
    <xf numFmtId="43" fontId="50" fillId="37" borderId="92" xfId="42" applyFont="1" applyFill="1" applyBorder="1"/>
    <xf numFmtId="43" fontId="50" fillId="37" borderId="93" xfId="42" applyFont="1" applyFill="1" applyBorder="1"/>
    <xf numFmtId="43" fontId="50" fillId="37" borderId="91" xfId="42" applyFont="1" applyFill="1" applyBorder="1"/>
    <xf numFmtId="43" fontId="53" fillId="38" borderId="31" xfId="42" applyFont="1" applyFill="1" applyBorder="1" applyAlignment="1">
      <alignment vertical="center"/>
    </xf>
    <xf numFmtId="41" fontId="50" fillId="37" borderId="63" xfId="0" applyNumberFormat="1" applyFont="1" applyFill="1" applyBorder="1" applyAlignment="1">
      <alignment vertical="center"/>
    </xf>
    <xf numFmtId="43" fontId="53" fillId="38" borderId="63" xfId="42" applyFont="1" applyFill="1" applyBorder="1" applyAlignment="1">
      <alignment vertical="center"/>
    </xf>
    <xf numFmtId="43" fontId="53" fillId="35" borderId="79" xfId="42" applyFont="1" applyFill="1" applyBorder="1" applyAlignment="1">
      <alignment vertical="center"/>
    </xf>
    <xf numFmtId="43" fontId="53" fillId="35" borderId="34" xfId="42" applyFont="1" applyFill="1" applyBorder="1" applyAlignment="1">
      <alignment vertical="center"/>
    </xf>
    <xf numFmtId="43" fontId="50" fillId="0" borderId="100" xfId="42" applyFont="1" applyBorder="1"/>
    <xf numFmtId="43" fontId="53" fillId="35" borderId="63" xfId="42" applyFont="1" applyFill="1" applyBorder="1" applyAlignment="1">
      <alignment vertical="center"/>
    </xf>
    <xf numFmtId="43" fontId="50" fillId="0" borderId="143" xfId="42" applyFont="1" applyBorder="1"/>
    <xf numFmtId="41" fontId="50" fillId="0" borderId="130" xfId="0" applyNumberFormat="1" applyFont="1" applyBorder="1" applyAlignment="1">
      <alignment vertical="center"/>
    </xf>
    <xf numFmtId="41" fontId="50" fillId="0" borderId="28" xfId="0" applyNumberFormat="1" applyFont="1" applyBorder="1" applyAlignment="1">
      <alignment horizontal="left" vertical="center"/>
    </xf>
    <xf numFmtId="43" fontId="53" fillId="35" borderId="24" xfId="42" applyFont="1" applyFill="1" applyBorder="1" applyAlignment="1">
      <alignment vertical="center"/>
    </xf>
    <xf numFmtId="43" fontId="53" fillId="35" borderId="35" xfId="42" applyFont="1" applyFill="1" applyBorder="1" applyAlignment="1">
      <alignment vertical="center"/>
    </xf>
    <xf numFmtId="2" fontId="53" fillId="35" borderId="34" xfId="0" applyNumberFormat="1" applyFont="1" applyFill="1" applyBorder="1" applyAlignment="1">
      <alignment vertical="center"/>
    </xf>
    <xf numFmtId="2" fontId="50" fillId="0" borderId="100" xfId="42" applyNumberFormat="1" applyFont="1" applyBorder="1"/>
    <xf numFmtId="2" fontId="53" fillId="35" borderId="63" xfId="0" applyNumberFormat="1" applyFont="1" applyFill="1" applyBorder="1" applyAlignment="1">
      <alignment vertical="center"/>
    </xf>
    <xf numFmtId="2" fontId="50" fillId="0" borderId="143" xfId="42" applyNumberFormat="1" applyFont="1" applyBorder="1"/>
    <xf numFmtId="43" fontId="52" fillId="38" borderId="76" xfId="42" applyFont="1" applyFill="1" applyBorder="1" applyAlignment="1">
      <alignment vertical="center"/>
    </xf>
    <xf numFmtId="43" fontId="52" fillId="35" borderId="76" xfId="42" applyFont="1" applyFill="1" applyBorder="1" applyAlignment="1">
      <alignment vertical="center"/>
    </xf>
    <xf numFmtId="41" fontId="50" fillId="0" borderId="23" xfId="0" applyNumberFormat="1" applyFont="1" applyBorder="1" applyAlignment="1">
      <alignment horizontal="left" vertical="center"/>
    </xf>
    <xf numFmtId="43" fontId="52" fillId="38" borderId="78" xfId="42" applyFont="1" applyFill="1" applyBorder="1" applyAlignment="1">
      <alignment vertical="center"/>
    </xf>
    <xf numFmtId="43" fontId="52" fillId="35" borderId="78" xfId="42" applyFont="1" applyFill="1" applyBorder="1" applyAlignment="1">
      <alignment vertical="center"/>
    </xf>
    <xf numFmtId="43" fontId="52" fillId="38" borderId="65" xfId="42" applyFont="1" applyFill="1" applyBorder="1" applyAlignment="1">
      <alignment vertical="center"/>
    </xf>
    <xf numFmtId="43" fontId="52" fillId="35" borderId="65" xfId="42" applyFont="1" applyFill="1" applyBorder="1" applyAlignment="1">
      <alignment vertical="center"/>
    </xf>
    <xf numFmtId="43" fontId="50" fillId="37" borderId="132" xfId="42" applyFont="1" applyFill="1" applyBorder="1"/>
    <xf numFmtId="43" fontId="52" fillId="35" borderId="50" xfId="42" applyFont="1" applyFill="1" applyBorder="1" applyAlignment="1">
      <alignment vertical="center"/>
    </xf>
    <xf numFmtId="39" fontId="50" fillId="37" borderId="91" xfId="42" applyNumberFormat="1" applyFont="1" applyFill="1" applyBorder="1"/>
    <xf numFmtId="41" fontId="49" fillId="37" borderId="99" xfId="0" applyNumberFormat="1" applyFont="1" applyFill="1" applyBorder="1" applyAlignment="1">
      <alignment horizontal="left" vertical="center"/>
    </xf>
    <xf numFmtId="41" fontId="49" fillId="37" borderId="0" xfId="0" applyNumberFormat="1" applyFont="1" applyFill="1" applyAlignment="1">
      <alignment horizontal="left" vertical="center"/>
    </xf>
    <xf numFmtId="2" fontId="52" fillId="38" borderId="34" xfId="0" applyNumberFormat="1" applyFont="1" applyFill="1" applyBorder="1" applyAlignment="1">
      <alignment vertical="center"/>
    </xf>
    <xf numFmtId="2" fontId="52" fillId="35" borderId="71" xfId="0" applyNumberFormat="1" applyFont="1" applyFill="1" applyBorder="1" applyAlignment="1">
      <alignment vertical="center"/>
    </xf>
    <xf numFmtId="2" fontId="50" fillId="0" borderId="92" xfId="42" applyNumberFormat="1" applyFont="1" applyBorder="1"/>
    <xf numFmtId="41" fontId="50" fillId="35" borderId="114" xfId="0" applyNumberFormat="1" applyFont="1" applyFill="1" applyBorder="1"/>
    <xf numFmtId="41" fontId="50" fillId="35" borderId="12" xfId="0" applyNumberFormat="1" applyFont="1" applyFill="1" applyBorder="1" applyAlignment="1">
      <alignment horizontal="left"/>
    </xf>
    <xf numFmtId="2" fontId="53" fillId="35" borderId="0" xfId="0" applyNumberFormat="1" applyFont="1" applyFill="1" applyAlignment="1">
      <alignment vertical="center"/>
    </xf>
    <xf numFmtId="2" fontId="50" fillId="0" borderId="152" xfId="42" applyNumberFormat="1" applyFont="1" applyBorder="1"/>
    <xf numFmtId="2" fontId="53" fillId="38" borderId="63" xfId="0" applyNumberFormat="1" applyFont="1" applyFill="1" applyBorder="1" applyAlignment="1">
      <alignment vertical="center"/>
    </xf>
    <xf numFmtId="2" fontId="53" fillId="35" borderId="68" xfId="0" applyNumberFormat="1" applyFont="1" applyFill="1" applyBorder="1" applyAlignment="1">
      <alignment vertical="center"/>
    </xf>
    <xf numFmtId="2" fontId="50" fillId="0" borderId="93" xfId="42" applyNumberFormat="1" applyFont="1" applyBorder="1"/>
    <xf numFmtId="43" fontId="52" fillId="38" borderId="126" xfId="42" applyFont="1" applyFill="1" applyBorder="1" applyAlignment="1">
      <alignment vertical="center"/>
    </xf>
    <xf numFmtId="43" fontId="52" fillId="35" borderId="112" xfId="42" applyFont="1" applyFill="1" applyBorder="1" applyAlignment="1">
      <alignment vertical="center"/>
    </xf>
    <xf numFmtId="39" fontId="52" fillId="37" borderId="94" xfId="42" applyNumberFormat="1" applyFont="1" applyFill="1" applyBorder="1" applyAlignment="1">
      <alignment vertical="center"/>
    </xf>
    <xf numFmtId="164" fontId="52" fillId="38" borderId="87" xfId="42" applyNumberFormat="1" applyFont="1" applyFill="1" applyBorder="1" applyAlignment="1">
      <alignment horizontal="center" vertical="center" wrapText="1"/>
    </xf>
    <xf numFmtId="164" fontId="52" fillId="35" borderId="172" xfId="42" applyNumberFormat="1" applyFont="1" applyFill="1" applyBorder="1" applyAlignment="1">
      <alignment horizontal="center" vertical="center" wrapText="1"/>
    </xf>
    <xf numFmtId="164" fontId="52" fillId="38" borderId="72" xfId="42" applyNumberFormat="1" applyFont="1" applyFill="1" applyBorder="1" applyAlignment="1">
      <alignment horizontal="center" wrapText="1"/>
    </xf>
    <xf numFmtId="164" fontId="52" fillId="35" borderId="22" xfId="42" applyNumberFormat="1" applyFont="1" applyFill="1" applyBorder="1" applyAlignment="1">
      <alignment horizontal="center" wrapText="1"/>
    </xf>
    <xf numFmtId="39" fontId="53" fillId="38" borderId="72" xfId="42" applyNumberFormat="1" applyFont="1" applyFill="1" applyBorder="1" applyAlignment="1">
      <alignment vertical="center"/>
    </xf>
    <xf numFmtId="39" fontId="53" fillId="35" borderId="22" xfId="42" applyNumberFormat="1" applyFont="1" applyFill="1" applyBorder="1" applyAlignment="1">
      <alignment vertical="center"/>
    </xf>
    <xf numFmtId="39" fontId="50" fillId="37" borderId="92" xfId="42" applyNumberFormat="1" applyFont="1" applyFill="1" applyBorder="1"/>
    <xf numFmtId="39" fontId="53" fillId="38" borderId="12" xfId="42" applyNumberFormat="1" applyFont="1" applyFill="1" applyBorder="1" applyAlignment="1">
      <alignment vertical="center"/>
    </xf>
    <xf numFmtId="39" fontId="53" fillId="35" borderId="15" xfId="42" applyNumberFormat="1" applyFont="1" applyFill="1" applyBorder="1" applyAlignment="1">
      <alignment vertical="center"/>
    </xf>
    <xf numFmtId="39" fontId="50" fillId="37" borderId="93" xfId="42" applyNumberFormat="1" applyFont="1" applyFill="1" applyBorder="1" applyAlignment="1">
      <alignment vertical="center"/>
    </xf>
    <xf numFmtId="43" fontId="50" fillId="0" borderId="0" xfId="42" applyFont="1" applyAlignment="1">
      <alignment vertical="center"/>
    </xf>
    <xf numFmtId="41" fontId="50" fillId="0" borderId="52" xfId="0" applyNumberFormat="1" applyFont="1" applyBorder="1" applyAlignment="1">
      <alignment horizontal="left" vertical="center"/>
    </xf>
    <xf numFmtId="39" fontId="53" fillId="38" borderId="70" xfId="42" applyNumberFormat="1" applyFont="1" applyFill="1" applyBorder="1" applyAlignment="1">
      <alignment vertical="center"/>
    </xf>
    <xf numFmtId="39" fontId="53" fillId="35" borderId="50" xfId="42" applyNumberFormat="1" applyFont="1" applyFill="1" applyBorder="1" applyAlignment="1">
      <alignment vertical="center"/>
    </xf>
    <xf numFmtId="39" fontId="50" fillId="37" borderId="91" xfId="42" applyNumberFormat="1" applyFont="1" applyFill="1" applyBorder="1" applyAlignment="1">
      <alignment vertical="center"/>
    </xf>
    <xf numFmtId="39" fontId="52" fillId="38" borderId="69" xfId="42" applyNumberFormat="1" applyFont="1" applyFill="1" applyBorder="1" applyAlignment="1">
      <alignment vertical="center"/>
    </xf>
    <xf numFmtId="39" fontId="52" fillId="35" borderId="49" xfId="42" applyNumberFormat="1" applyFont="1" applyFill="1" applyBorder="1" applyAlignment="1">
      <alignment vertical="center"/>
    </xf>
    <xf numFmtId="39" fontId="50" fillId="37" borderId="157" xfId="42" applyNumberFormat="1" applyFont="1" applyFill="1" applyBorder="1" applyAlignment="1">
      <alignment vertical="center"/>
    </xf>
    <xf numFmtId="41" fontId="53" fillId="35" borderId="99" xfId="0" applyNumberFormat="1" applyFont="1" applyFill="1" applyBorder="1" applyAlignment="1">
      <alignment vertical="center"/>
    </xf>
    <xf numFmtId="164" fontId="50" fillId="0" borderId="100" xfId="42" applyNumberFormat="1" applyFont="1" applyBorder="1" applyAlignment="1">
      <alignment vertical="center"/>
    </xf>
    <xf numFmtId="41" fontId="53" fillId="35" borderId="101" xfId="0" applyNumberFormat="1" applyFont="1" applyFill="1" applyBorder="1" applyAlignment="1">
      <alignment vertical="center"/>
    </xf>
    <xf numFmtId="41" fontId="53" fillId="35" borderId="83" xfId="0" applyNumberFormat="1" applyFont="1" applyFill="1" applyBorder="1" applyAlignment="1">
      <alignment vertical="center"/>
    </xf>
    <xf numFmtId="164" fontId="50" fillId="0" borderId="102" xfId="42" applyNumberFormat="1" applyFont="1" applyBorder="1" applyAlignment="1">
      <alignment vertical="center"/>
    </xf>
    <xf numFmtId="43" fontId="53" fillId="38" borderId="171" xfId="42" applyFont="1" applyFill="1" applyBorder="1" applyAlignment="1">
      <alignment vertical="center"/>
    </xf>
    <xf numFmtId="43" fontId="50" fillId="37" borderId="92" xfId="42" applyFont="1" applyFill="1" applyBorder="1" applyAlignment="1">
      <alignment vertical="center"/>
    </xf>
    <xf numFmtId="39" fontId="53" fillId="38" borderId="108" xfId="42" applyNumberFormat="1" applyFont="1" applyFill="1" applyBorder="1" applyAlignment="1">
      <alignment vertical="center"/>
    </xf>
    <xf numFmtId="43" fontId="50" fillId="37" borderId="93" xfId="42" applyFont="1" applyFill="1" applyBorder="1" applyAlignment="1">
      <alignment vertical="center"/>
    </xf>
    <xf numFmtId="41" fontId="50" fillId="0" borderId="40" xfId="0" applyNumberFormat="1" applyFont="1" applyBorder="1" applyAlignment="1">
      <alignment horizontal="left" vertical="center"/>
    </xf>
    <xf numFmtId="39" fontId="53" fillId="38" borderId="109" xfId="42" applyNumberFormat="1" applyFont="1" applyFill="1" applyBorder="1" applyAlignment="1">
      <alignment vertical="center"/>
    </xf>
    <xf numFmtId="39" fontId="53" fillId="35" borderId="54" xfId="42" applyNumberFormat="1" applyFont="1" applyFill="1" applyBorder="1" applyAlignment="1">
      <alignment vertical="center"/>
    </xf>
    <xf numFmtId="43" fontId="50" fillId="37" borderId="91" xfId="42" applyFont="1" applyFill="1" applyBorder="1" applyAlignment="1">
      <alignment vertical="center"/>
    </xf>
    <xf numFmtId="43" fontId="52" fillId="38" borderId="138" xfId="42" applyFont="1" applyFill="1" applyBorder="1" applyAlignment="1">
      <alignment vertical="center"/>
    </xf>
    <xf numFmtId="39" fontId="49" fillId="37" borderId="142" xfId="42" applyNumberFormat="1" applyFont="1" applyFill="1" applyBorder="1" applyAlignment="1">
      <alignment vertical="center"/>
    </xf>
    <xf numFmtId="41" fontId="53" fillId="35" borderId="173" xfId="0" applyNumberFormat="1" applyFont="1" applyFill="1" applyBorder="1" applyAlignment="1">
      <alignment vertical="center"/>
    </xf>
    <xf numFmtId="41" fontId="53" fillId="35" borderId="174" xfId="0" applyNumberFormat="1" applyFont="1" applyFill="1" applyBorder="1" applyAlignment="1">
      <alignment vertical="center"/>
    </xf>
    <xf numFmtId="39" fontId="53" fillId="38" borderId="171" xfId="42" applyNumberFormat="1" applyFont="1" applyFill="1" applyBorder="1" applyAlignment="1">
      <alignment vertical="center"/>
    </xf>
    <xf numFmtId="39" fontId="53" fillId="35" borderId="49" xfId="42" applyNumberFormat="1" applyFont="1" applyFill="1" applyBorder="1" applyAlignment="1">
      <alignment vertical="center"/>
    </xf>
    <xf numFmtId="39" fontId="53" fillId="38" borderId="114" xfId="42" applyNumberFormat="1" applyFont="1" applyFill="1" applyBorder="1" applyAlignment="1">
      <alignment vertical="center"/>
    </xf>
    <xf numFmtId="39" fontId="53" fillId="38" borderId="99" xfId="42" applyNumberFormat="1" applyFont="1" applyFill="1" applyBorder="1" applyAlignment="1">
      <alignment vertical="center"/>
    </xf>
    <xf numFmtId="39" fontId="53" fillId="35" borderId="168" xfId="42" applyNumberFormat="1" applyFont="1" applyFill="1" applyBorder="1" applyAlignment="1">
      <alignment vertical="center"/>
    </xf>
    <xf numFmtId="39" fontId="50" fillId="37" borderId="132" xfId="42" applyNumberFormat="1" applyFont="1" applyFill="1" applyBorder="1"/>
    <xf numFmtId="39" fontId="52" fillId="38" borderId="109" xfId="42" applyNumberFormat="1" applyFont="1" applyFill="1" applyBorder="1" applyAlignment="1">
      <alignment vertical="center"/>
    </xf>
    <xf numFmtId="39" fontId="52" fillId="35" borderId="50" xfId="42" applyNumberFormat="1" applyFont="1" applyFill="1" applyBorder="1" applyAlignment="1">
      <alignment vertical="center"/>
    </xf>
    <xf numFmtId="39" fontId="50" fillId="37" borderId="52" xfId="42" applyNumberFormat="1" applyFont="1" applyFill="1" applyBorder="1"/>
    <xf numFmtId="41" fontId="50" fillId="0" borderId="40" xfId="0" applyNumberFormat="1" applyFont="1" applyBorder="1" applyAlignment="1">
      <alignment vertical="center"/>
    </xf>
    <xf numFmtId="39" fontId="53" fillId="35" borderId="155" xfId="42" applyNumberFormat="1" applyFont="1" applyFill="1" applyBorder="1" applyAlignment="1">
      <alignment vertical="center"/>
    </xf>
    <xf numFmtId="39" fontId="53" fillId="35" borderId="62" xfId="42" applyNumberFormat="1" applyFont="1" applyFill="1" applyBorder="1" applyAlignment="1">
      <alignment vertical="center"/>
    </xf>
    <xf numFmtId="39" fontId="50" fillId="35" borderId="24" xfId="42" applyNumberFormat="1" applyFont="1" applyFill="1" applyBorder="1"/>
    <xf numFmtId="39" fontId="52" fillId="38" borderId="107" xfId="42" applyNumberFormat="1" applyFont="1" applyFill="1" applyBorder="1" applyAlignment="1">
      <alignment vertical="center"/>
    </xf>
    <xf numFmtId="39" fontId="52" fillId="37" borderId="49" xfId="42" applyNumberFormat="1" applyFont="1" applyFill="1" applyBorder="1" applyAlignment="1">
      <alignment vertical="center"/>
    </xf>
    <xf numFmtId="164" fontId="50" fillId="35" borderId="0" xfId="42" applyNumberFormat="1" applyFont="1" applyFill="1" applyBorder="1"/>
    <xf numFmtId="0" fontId="50" fillId="35" borderId="0" xfId="0" applyFont="1" applyFill="1"/>
    <xf numFmtId="43" fontId="50" fillId="35" borderId="0" xfId="42" applyFont="1" applyFill="1"/>
    <xf numFmtId="164" fontId="52" fillId="38" borderId="118" xfId="42" applyNumberFormat="1" applyFont="1" applyFill="1" applyBorder="1" applyAlignment="1">
      <alignment horizontal="center" vertical="center" wrapText="1"/>
    </xf>
    <xf numFmtId="164" fontId="52" fillId="38" borderId="175" xfId="42" applyNumberFormat="1" applyFont="1" applyFill="1" applyBorder="1" applyAlignment="1">
      <alignment horizontal="center" wrapText="1"/>
    </xf>
    <xf numFmtId="164" fontId="50" fillId="37" borderId="131" xfId="42" applyNumberFormat="1" applyFont="1" applyFill="1" applyBorder="1" applyAlignment="1"/>
    <xf numFmtId="41" fontId="53" fillId="0" borderId="120" xfId="0" applyNumberFormat="1" applyFont="1" applyBorder="1" applyAlignment="1">
      <alignment vertical="center"/>
    </xf>
    <xf numFmtId="41" fontId="50" fillId="0" borderId="51" xfId="0" applyNumberFormat="1" applyFont="1" applyBorder="1" applyAlignment="1">
      <alignment horizontal="left" vertical="center"/>
    </xf>
    <xf numFmtId="39" fontId="53" fillId="38" borderId="11" xfId="42" applyNumberFormat="1" applyFont="1" applyFill="1" applyBorder="1" applyAlignment="1">
      <alignment vertical="center"/>
    </xf>
    <xf numFmtId="41" fontId="53" fillId="0" borderId="114" xfId="0" applyNumberFormat="1" applyFont="1" applyBorder="1" applyAlignment="1">
      <alignment vertical="center"/>
    </xf>
    <xf numFmtId="39" fontId="50" fillId="37" borderId="131" xfId="42" applyNumberFormat="1" applyFont="1" applyFill="1" applyBorder="1" applyAlignment="1">
      <alignment vertical="center"/>
    </xf>
    <xf numFmtId="39" fontId="53" fillId="38" borderId="79" xfId="42" applyNumberFormat="1" applyFont="1" applyFill="1" applyBorder="1" applyAlignment="1">
      <alignment vertical="center"/>
    </xf>
    <xf numFmtId="39" fontId="52" fillId="35" borderId="35" xfId="42" applyNumberFormat="1" applyFont="1" applyFill="1" applyBorder="1" applyAlignment="1">
      <alignment vertical="center"/>
    </xf>
    <xf numFmtId="39" fontId="49" fillId="37" borderId="150" xfId="42" applyNumberFormat="1" applyFont="1" applyFill="1" applyBorder="1" applyAlignment="1">
      <alignment vertical="center"/>
    </xf>
    <xf numFmtId="164" fontId="50" fillId="0" borderId="143" xfId="42" applyNumberFormat="1" applyFont="1" applyBorder="1" applyAlignment="1">
      <alignment vertical="center"/>
    </xf>
    <xf numFmtId="39" fontId="53" fillId="38" borderId="54" xfId="42" applyNumberFormat="1" applyFont="1" applyFill="1" applyBorder="1" applyAlignment="1">
      <alignment vertical="center"/>
    </xf>
    <xf numFmtId="39" fontId="53" fillId="38" borderId="31" xfId="42" applyNumberFormat="1" applyFont="1" applyFill="1" applyBorder="1" applyAlignment="1">
      <alignment vertical="center"/>
    </xf>
    <xf numFmtId="39" fontId="52" fillId="35" borderId="27" xfId="42" applyNumberFormat="1" applyFont="1" applyFill="1" applyBorder="1" applyAlignment="1">
      <alignment vertical="center"/>
    </xf>
    <xf numFmtId="41" fontId="50" fillId="0" borderId="116" xfId="0" applyNumberFormat="1" applyFont="1" applyBorder="1" applyAlignment="1">
      <alignment vertical="center"/>
    </xf>
    <xf numFmtId="41" fontId="50" fillId="0" borderId="36" xfId="0" applyNumberFormat="1" applyFont="1" applyBorder="1" applyAlignment="1">
      <alignment horizontal="left" vertical="center"/>
    </xf>
    <xf numFmtId="43" fontId="53" fillId="38" borderId="79" xfId="42" applyFont="1" applyFill="1" applyBorder="1" applyAlignment="1">
      <alignment vertical="center"/>
    </xf>
    <xf numFmtId="39" fontId="49" fillId="37" borderId="93" xfId="42" applyNumberFormat="1" applyFont="1" applyFill="1" applyBorder="1"/>
    <xf numFmtId="43" fontId="53" fillId="35" borderId="29" xfId="42" applyFont="1" applyFill="1" applyBorder="1" applyAlignment="1">
      <alignment vertical="center"/>
    </xf>
    <xf numFmtId="43" fontId="53" fillId="35" borderId="62" xfId="42" applyFont="1" applyFill="1" applyBorder="1" applyAlignment="1">
      <alignment vertical="center"/>
    </xf>
    <xf numFmtId="43" fontId="52" fillId="38" borderId="31" xfId="42" applyFont="1" applyFill="1" applyBorder="1" applyAlignment="1">
      <alignment vertical="center"/>
    </xf>
    <xf numFmtId="164" fontId="49" fillId="37" borderId="153" xfId="42" applyNumberFormat="1" applyFont="1" applyFill="1" applyBorder="1" applyAlignment="1">
      <alignment horizontal="center"/>
    </xf>
    <xf numFmtId="164" fontId="52" fillId="38" borderId="18" xfId="42" applyNumberFormat="1" applyFont="1" applyFill="1" applyBorder="1" applyAlignment="1">
      <alignment horizontal="center" wrapText="1"/>
    </xf>
    <xf numFmtId="164" fontId="49" fillId="37" borderId="92" xfId="42" applyNumberFormat="1" applyFont="1" applyFill="1" applyBorder="1" applyAlignment="1">
      <alignment horizontal="center" vertical="center"/>
    </xf>
    <xf numFmtId="2" fontId="50" fillId="37" borderId="92" xfId="42" applyNumberFormat="1" applyFont="1" applyFill="1" applyBorder="1" applyAlignment="1">
      <alignment vertical="center"/>
    </xf>
    <xf numFmtId="2" fontId="50" fillId="37" borderId="93" xfId="42" applyNumberFormat="1" applyFont="1" applyFill="1" applyBorder="1" applyAlignment="1">
      <alignment vertical="center"/>
    </xf>
    <xf numFmtId="39" fontId="53" fillId="38" borderId="175" xfId="42" applyNumberFormat="1" applyFont="1" applyFill="1" applyBorder="1" applyAlignment="1">
      <alignment vertical="center"/>
    </xf>
    <xf numFmtId="2" fontId="50" fillId="37" borderId="131" xfId="42" applyNumberFormat="1" applyFont="1" applyFill="1" applyBorder="1" applyAlignment="1">
      <alignment vertical="center"/>
    </xf>
    <xf numFmtId="39" fontId="53" fillId="38" borderId="101" xfId="42" applyNumberFormat="1" applyFont="1" applyFill="1" applyBorder="1" applyAlignment="1">
      <alignment vertical="center"/>
    </xf>
    <xf numFmtId="39" fontId="52" fillId="35" borderId="191" xfId="42" applyNumberFormat="1" applyFont="1" applyFill="1" applyBorder="1" applyAlignment="1">
      <alignment vertical="center"/>
    </xf>
    <xf numFmtId="2" fontId="49" fillId="37" borderId="117" xfId="42" applyNumberFormat="1" applyFont="1" applyFill="1" applyBorder="1" applyAlignment="1">
      <alignment vertical="center"/>
    </xf>
    <xf numFmtId="39" fontId="50" fillId="37" borderId="92" xfId="42" applyNumberFormat="1" applyFont="1" applyFill="1" applyBorder="1" applyAlignment="1">
      <alignment vertical="center"/>
    </xf>
    <xf numFmtId="164" fontId="52" fillId="38" borderId="54" xfId="42" applyNumberFormat="1" applyFont="1" applyFill="1" applyBorder="1" applyAlignment="1">
      <alignment horizontal="center" wrapText="1"/>
    </xf>
    <xf numFmtId="164" fontId="52" fillId="35" borderId="50" xfId="42" applyNumberFormat="1" applyFont="1" applyFill="1" applyBorder="1" applyAlignment="1">
      <alignment horizontal="center" wrapText="1"/>
    </xf>
    <xf numFmtId="164" fontId="50" fillId="37" borderId="132" xfId="42" applyNumberFormat="1" applyFont="1" applyFill="1" applyBorder="1" applyAlignment="1">
      <alignment vertical="center"/>
    </xf>
    <xf numFmtId="39" fontId="50" fillId="37" borderId="10" xfId="42" applyNumberFormat="1" applyFont="1" applyFill="1" applyBorder="1" applyAlignment="1">
      <alignment vertical="center"/>
    </xf>
    <xf numFmtId="39" fontId="50" fillId="37" borderId="85" xfId="42" applyNumberFormat="1" applyFont="1" applyFill="1" applyBorder="1"/>
    <xf numFmtId="39" fontId="53" fillId="37" borderId="127" xfId="42" applyNumberFormat="1" applyFont="1" applyFill="1" applyBorder="1" applyAlignment="1">
      <alignment vertical="center"/>
    </xf>
    <xf numFmtId="41" fontId="50" fillId="0" borderId="189" xfId="0" applyNumberFormat="1" applyFont="1" applyBorder="1" applyAlignment="1">
      <alignment horizontal="left" vertical="center"/>
    </xf>
    <xf numFmtId="41" fontId="53" fillId="38" borderId="147" xfId="0" applyNumberFormat="1" applyFont="1" applyFill="1" applyBorder="1" applyAlignment="1">
      <alignment vertical="center"/>
    </xf>
    <xf numFmtId="41" fontId="53" fillId="35" borderId="148" xfId="0" applyNumberFormat="1" applyFont="1" applyFill="1" applyBorder="1" applyAlignment="1">
      <alignment vertical="center"/>
    </xf>
    <xf numFmtId="164" fontId="50" fillId="37" borderId="90" xfId="42" applyNumberFormat="1" applyFont="1" applyFill="1" applyBorder="1"/>
    <xf numFmtId="41" fontId="50" fillId="0" borderId="59" xfId="0" applyNumberFormat="1" applyFont="1" applyBorder="1" applyAlignment="1">
      <alignment horizontal="left" vertical="center"/>
    </xf>
    <xf numFmtId="41" fontId="53" fillId="38" borderId="65" xfId="0" applyNumberFormat="1" applyFont="1" applyFill="1" applyBorder="1" applyAlignment="1">
      <alignment vertical="center"/>
    </xf>
    <xf numFmtId="41" fontId="53" fillId="35" borderId="58" xfId="0" applyNumberFormat="1" applyFont="1" applyFill="1" applyBorder="1" applyAlignment="1">
      <alignment vertical="center"/>
    </xf>
    <xf numFmtId="41" fontId="53" fillId="38" borderId="54" xfId="0" applyNumberFormat="1" applyFont="1" applyFill="1" applyBorder="1" applyAlignment="1">
      <alignment vertical="center"/>
    </xf>
    <xf numFmtId="41" fontId="52" fillId="35" borderId="50" xfId="0" applyNumberFormat="1" applyFont="1" applyFill="1" applyBorder="1" applyAlignment="1">
      <alignment vertical="center"/>
    </xf>
    <xf numFmtId="41" fontId="50" fillId="0" borderId="138" xfId="0" applyNumberFormat="1" applyFont="1" applyBorder="1" applyAlignment="1">
      <alignment vertical="center"/>
    </xf>
    <xf numFmtId="41" fontId="50" fillId="0" borderId="34" xfId="0" applyNumberFormat="1" applyFont="1" applyBorder="1" applyAlignment="1">
      <alignment horizontal="left" vertical="center"/>
    </xf>
    <xf numFmtId="41" fontId="53" fillId="35" borderId="29" xfId="0" applyNumberFormat="1" applyFont="1" applyFill="1" applyBorder="1" applyAlignment="1">
      <alignment vertical="center"/>
    </xf>
    <xf numFmtId="41" fontId="53" fillId="35" borderId="62" xfId="0" applyNumberFormat="1" applyFont="1" applyFill="1" applyBorder="1" applyAlignment="1">
      <alignment vertical="center"/>
    </xf>
    <xf numFmtId="39" fontId="50" fillId="0" borderId="92" xfId="42" applyNumberFormat="1" applyFont="1" applyBorder="1"/>
    <xf numFmtId="41" fontId="52" fillId="38" borderId="122" xfId="0" applyNumberFormat="1" applyFont="1" applyFill="1" applyBorder="1" applyAlignment="1">
      <alignment vertical="center"/>
    </xf>
    <xf numFmtId="41" fontId="52" fillId="35" borderId="145" xfId="0" applyNumberFormat="1" applyFont="1" applyFill="1" applyBorder="1" applyAlignment="1">
      <alignment vertical="center"/>
    </xf>
    <xf numFmtId="39" fontId="52" fillId="37" borderId="146" xfId="42" applyNumberFormat="1" applyFont="1" applyFill="1" applyBorder="1" applyAlignment="1">
      <alignment vertical="center"/>
    </xf>
    <xf numFmtId="41" fontId="50" fillId="0" borderId="115" xfId="0" applyNumberFormat="1" applyFont="1" applyBorder="1"/>
    <xf numFmtId="41" fontId="50" fillId="0" borderId="24" xfId="0" applyNumberFormat="1" applyFont="1" applyBorder="1" applyAlignment="1">
      <alignment horizontal="left"/>
    </xf>
    <xf numFmtId="39" fontId="53" fillId="38" borderId="11" xfId="42" applyNumberFormat="1" applyFont="1" applyFill="1" applyBorder="1"/>
    <xf numFmtId="41" fontId="50" fillId="0" borderId="0" xfId="0" applyNumberFormat="1" applyFont="1"/>
    <xf numFmtId="41" fontId="50" fillId="0" borderId="114" xfId="0" applyNumberFormat="1" applyFont="1" applyBorder="1"/>
    <xf numFmtId="41" fontId="50" fillId="0" borderId="10" xfId="0" applyNumberFormat="1" applyFont="1" applyBorder="1" applyAlignment="1">
      <alignment horizontal="left"/>
    </xf>
    <xf numFmtId="39" fontId="53" fillId="38" borderId="18" xfId="42" applyNumberFormat="1" applyFont="1" applyFill="1" applyBorder="1"/>
    <xf numFmtId="0" fontId="49" fillId="0" borderId="0" xfId="0" applyFont="1"/>
    <xf numFmtId="41" fontId="50" fillId="0" borderId="16" xfId="0" applyNumberFormat="1" applyFont="1" applyBorder="1" applyAlignment="1">
      <alignment horizontal="left"/>
    </xf>
    <xf numFmtId="41" fontId="50" fillId="0" borderId="158" xfId="0" applyNumberFormat="1" applyFont="1" applyBorder="1"/>
    <xf numFmtId="41" fontId="50" fillId="0" borderId="187" xfId="0" applyNumberFormat="1" applyFont="1" applyBorder="1" applyAlignment="1">
      <alignment horizontal="left"/>
    </xf>
    <xf numFmtId="39" fontId="53" fillId="38" borderId="188" xfId="42" applyNumberFormat="1" applyFont="1" applyFill="1" applyBorder="1"/>
    <xf numFmtId="39" fontId="53" fillId="35" borderId="188" xfId="42" applyNumberFormat="1" applyFont="1" applyFill="1" applyBorder="1"/>
    <xf numFmtId="39" fontId="50" fillId="37" borderId="131" xfId="42" applyNumberFormat="1" applyFont="1" applyFill="1" applyBorder="1"/>
    <xf numFmtId="43" fontId="52" fillId="35" borderId="35" xfId="42" applyFont="1" applyFill="1" applyBorder="1" applyAlignment="1">
      <alignment vertical="center"/>
    </xf>
    <xf numFmtId="39" fontId="49" fillId="37" borderId="143" xfId="42" applyNumberFormat="1" applyFont="1" applyFill="1" applyBorder="1"/>
    <xf numFmtId="41" fontId="50" fillId="0" borderId="63" xfId="0" applyNumberFormat="1" applyFont="1" applyBorder="1" applyAlignment="1">
      <alignment vertical="center"/>
    </xf>
    <xf numFmtId="164" fontId="50" fillId="0" borderId="63" xfId="42" applyNumberFormat="1" applyFont="1" applyBorder="1"/>
    <xf numFmtId="2" fontId="53" fillId="38" borderId="76" xfId="42" applyNumberFormat="1" applyFont="1" applyFill="1" applyBorder="1" applyAlignment="1">
      <alignment vertical="center"/>
    </xf>
    <xf numFmtId="2" fontId="53" fillId="35" borderId="76" xfId="42" applyNumberFormat="1" applyFont="1" applyFill="1" applyBorder="1" applyAlignment="1">
      <alignment vertical="center"/>
    </xf>
    <xf numFmtId="43" fontId="50" fillId="35" borderId="92" xfId="42" applyFont="1" applyFill="1" applyBorder="1"/>
    <xf numFmtId="2" fontId="53" fillId="38" borderId="19" xfId="42" applyNumberFormat="1" applyFont="1" applyFill="1" applyBorder="1" applyAlignment="1">
      <alignment vertical="center"/>
    </xf>
    <xf numFmtId="2" fontId="53" fillId="35" borderId="19" xfId="42" applyNumberFormat="1" applyFont="1" applyFill="1" applyBorder="1" applyAlignment="1">
      <alignment vertical="center"/>
    </xf>
    <xf numFmtId="2" fontId="53" fillId="38" borderId="54" xfId="42" applyNumberFormat="1" applyFont="1" applyFill="1" applyBorder="1" applyAlignment="1">
      <alignment vertical="center"/>
    </xf>
    <xf numFmtId="2" fontId="53" fillId="35" borderId="54" xfId="42" applyNumberFormat="1" applyFont="1" applyFill="1" applyBorder="1" applyAlignment="1">
      <alignment vertical="center"/>
    </xf>
    <xf numFmtId="2" fontId="53" fillId="38" borderId="31" xfId="0" applyNumberFormat="1" applyFont="1" applyFill="1" applyBorder="1" applyAlignment="1">
      <alignment vertical="center"/>
    </xf>
    <xf numFmtId="2" fontId="52" fillId="35" borderId="27" xfId="0" applyNumberFormat="1" applyFont="1" applyFill="1" applyBorder="1" applyAlignment="1">
      <alignment vertical="center"/>
    </xf>
    <xf numFmtId="39" fontId="49" fillId="37" borderId="150" xfId="42" applyNumberFormat="1" applyFont="1" applyFill="1" applyBorder="1"/>
    <xf numFmtId="2" fontId="53" fillId="35" borderId="29" xfId="0" applyNumberFormat="1" applyFont="1" applyFill="1" applyBorder="1" applyAlignment="1">
      <alignment vertical="center"/>
    </xf>
    <xf numFmtId="2" fontId="53" fillId="35" borderId="62" xfId="0" applyNumberFormat="1" applyFont="1" applyFill="1" applyBorder="1" applyAlignment="1">
      <alignment vertical="center"/>
    </xf>
    <xf numFmtId="164" fontId="50" fillId="0" borderId="92" xfId="42" applyNumberFormat="1" applyFont="1" applyBorder="1"/>
    <xf numFmtId="2" fontId="52" fillId="38" borderId="38" xfId="0" applyNumberFormat="1" applyFont="1" applyFill="1" applyBorder="1" applyAlignment="1">
      <alignment vertical="center"/>
    </xf>
    <xf numFmtId="2" fontId="52" fillId="35" borderId="38" xfId="0" applyNumberFormat="1" applyFont="1" applyFill="1" applyBorder="1" applyAlignment="1">
      <alignment vertical="center"/>
    </xf>
    <xf numFmtId="164" fontId="52" fillId="37" borderId="149" xfId="42" applyNumberFormat="1" applyFont="1" applyFill="1" applyBorder="1" applyAlignment="1">
      <alignment vertical="center"/>
    </xf>
    <xf numFmtId="41" fontId="50" fillId="35" borderId="78" xfId="0" applyNumberFormat="1" applyFont="1" applyFill="1" applyBorder="1" applyAlignment="1">
      <alignment vertical="center"/>
    </xf>
    <xf numFmtId="41" fontId="53" fillId="38" borderId="0" xfId="0" applyNumberFormat="1" applyFont="1" applyFill="1" applyAlignment="1">
      <alignment vertical="center"/>
    </xf>
    <xf numFmtId="164" fontId="50" fillId="0" borderId="82" xfId="0" applyNumberFormat="1" applyFont="1" applyBorder="1" applyAlignment="1">
      <alignment vertical="center"/>
    </xf>
    <xf numFmtId="164" fontId="49" fillId="37" borderId="90" xfId="0" applyNumberFormat="1" applyFont="1" applyFill="1" applyBorder="1" applyAlignment="1">
      <alignment horizontal="center" vertical="center"/>
    </xf>
    <xf numFmtId="164" fontId="52" fillId="38" borderId="108" xfId="42" applyNumberFormat="1" applyFont="1" applyFill="1" applyBorder="1" applyAlignment="1">
      <alignment horizontal="center" wrapText="1"/>
    </xf>
    <xf numFmtId="164" fontId="50" fillId="37" borderId="93" xfId="0" applyNumberFormat="1" applyFont="1" applyFill="1" applyBorder="1" applyAlignment="1">
      <alignment vertical="center"/>
    </xf>
    <xf numFmtId="41" fontId="50" fillId="0" borderId="92" xfId="0" applyNumberFormat="1" applyFont="1" applyBorder="1" applyAlignment="1">
      <alignment horizontal="left" vertical="center"/>
    </xf>
    <xf numFmtId="41" fontId="50" fillId="0" borderId="131" xfId="0" applyNumberFormat="1" applyFont="1" applyBorder="1" applyAlignment="1">
      <alignment horizontal="left" vertical="center"/>
    </xf>
    <xf numFmtId="43" fontId="53" fillId="38" borderId="110" xfId="42" applyFont="1" applyFill="1" applyBorder="1" applyAlignment="1">
      <alignment vertical="center"/>
    </xf>
    <xf numFmtId="164" fontId="50" fillId="0" borderId="100" xfId="0" applyNumberFormat="1" applyFont="1" applyBorder="1" applyAlignment="1">
      <alignment vertical="center"/>
    </xf>
    <xf numFmtId="164" fontId="50" fillId="0" borderId="143" xfId="0" applyNumberFormat="1" applyFont="1" applyBorder="1" applyAlignment="1">
      <alignment vertical="center"/>
    </xf>
    <xf numFmtId="2" fontId="52" fillId="37" borderId="149" xfId="0" applyNumberFormat="1" applyFont="1" applyFill="1" applyBorder="1" applyAlignment="1">
      <alignment vertical="center"/>
    </xf>
    <xf numFmtId="2" fontId="50" fillId="0" borderId="100" xfId="0" applyNumberFormat="1" applyFont="1" applyBorder="1" applyAlignment="1">
      <alignment vertical="center"/>
    </xf>
    <xf numFmtId="2" fontId="50" fillId="0" borderId="143" xfId="0" applyNumberFormat="1" applyFont="1" applyBorder="1" applyAlignment="1">
      <alignment vertical="center"/>
    </xf>
    <xf numFmtId="43" fontId="53" fillId="38" borderId="65" xfId="42" applyFont="1" applyFill="1" applyBorder="1" applyAlignment="1">
      <alignment vertical="center"/>
    </xf>
    <xf numFmtId="43" fontId="53" fillId="35" borderId="65" xfId="42" applyFont="1" applyFill="1" applyBorder="1" applyAlignment="1">
      <alignment vertical="center"/>
    </xf>
    <xf numFmtId="41" fontId="50" fillId="0" borderId="10" xfId="0" applyNumberFormat="1" applyFont="1" applyBorder="1" applyAlignment="1">
      <alignment vertical="center"/>
    </xf>
    <xf numFmtId="2" fontId="50" fillId="37" borderId="13" xfId="42" applyNumberFormat="1" applyFont="1" applyFill="1" applyBorder="1" applyAlignment="1">
      <alignment vertical="center"/>
    </xf>
    <xf numFmtId="43" fontId="52" fillId="35" borderId="37" xfId="42" applyFont="1" applyFill="1" applyBorder="1" applyAlignment="1">
      <alignment vertical="center"/>
    </xf>
    <xf numFmtId="2" fontId="52" fillId="37" borderId="143" xfId="42" applyNumberFormat="1" applyFont="1" applyFill="1" applyBorder="1" applyAlignment="1">
      <alignment vertical="center"/>
    </xf>
    <xf numFmtId="2" fontId="53" fillId="38" borderId="76" xfId="0" applyNumberFormat="1" applyFont="1" applyFill="1" applyBorder="1" applyAlignment="1">
      <alignment vertical="center"/>
    </xf>
    <xf numFmtId="2" fontId="53" fillId="35" borderId="76" xfId="0" applyNumberFormat="1" applyFont="1" applyFill="1" applyBorder="1" applyAlignment="1">
      <alignment vertical="center"/>
    </xf>
    <xf numFmtId="2" fontId="50" fillId="37" borderId="92" xfId="0" applyNumberFormat="1" applyFont="1" applyFill="1" applyBorder="1" applyAlignment="1">
      <alignment vertical="center"/>
    </xf>
    <xf numFmtId="2" fontId="53" fillId="38" borderId="19" xfId="0" applyNumberFormat="1" applyFont="1" applyFill="1" applyBorder="1" applyAlignment="1">
      <alignment vertical="center"/>
    </xf>
    <xf numFmtId="2" fontId="53" fillId="35" borderId="19" xfId="0" applyNumberFormat="1" applyFont="1" applyFill="1" applyBorder="1" applyAlignment="1">
      <alignment vertical="center"/>
    </xf>
    <xf numFmtId="2" fontId="50" fillId="37" borderId="93" xfId="0" applyNumberFormat="1" applyFont="1" applyFill="1" applyBorder="1" applyAlignment="1">
      <alignment vertical="center"/>
    </xf>
    <xf numFmtId="41" fontId="49" fillId="0" borderId="114" xfId="0" applyNumberFormat="1" applyFont="1" applyBorder="1" applyAlignment="1">
      <alignment vertical="center"/>
    </xf>
    <xf numFmtId="2" fontId="53" fillId="38" borderId="54" xfId="0" applyNumberFormat="1" applyFont="1" applyFill="1" applyBorder="1" applyAlignment="1">
      <alignment vertical="center"/>
    </xf>
    <xf numFmtId="2" fontId="53" fillId="35" borderId="54" xfId="0" applyNumberFormat="1" applyFont="1" applyFill="1" applyBorder="1" applyAlignment="1">
      <alignment vertical="center"/>
    </xf>
    <xf numFmtId="164" fontId="50" fillId="0" borderId="93" xfId="0" applyNumberFormat="1" applyFont="1" applyBorder="1" applyAlignment="1">
      <alignment vertical="center"/>
    </xf>
    <xf numFmtId="43" fontId="52" fillId="38" borderId="144" xfId="42" applyFont="1" applyFill="1" applyBorder="1" applyAlignment="1">
      <alignment vertical="center"/>
    </xf>
    <xf numFmtId="39" fontId="52" fillId="37" borderId="146" xfId="0" applyNumberFormat="1" applyFont="1" applyFill="1" applyBorder="1" applyAlignment="1">
      <alignment vertical="center"/>
    </xf>
    <xf numFmtId="41" fontId="51" fillId="35" borderId="96" xfId="0" applyNumberFormat="1" applyFont="1" applyFill="1" applyBorder="1" applyAlignment="1">
      <alignment vertical="center"/>
    </xf>
    <xf numFmtId="41" fontId="50" fillId="35" borderId="97" xfId="0" applyNumberFormat="1" applyFont="1" applyFill="1" applyBorder="1" applyAlignment="1">
      <alignment vertical="center"/>
    </xf>
    <xf numFmtId="164" fontId="52" fillId="38" borderId="147" xfId="42" applyNumberFormat="1" applyFont="1" applyFill="1" applyBorder="1" applyAlignment="1">
      <alignment horizontal="center" vertical="center" wrapText="1"/>
    </xf>
    <xf numFmtId="164" fontId="50" fillId="37" borderId="90" xfId="0" applyNumberFormat="1" applyFont="1" applyFill="1" applyBorder="1" applyAlignment="1">
      <alignment horizontal="center" vertical="center"/>
    </xf>
    <xf numFmtId="169" fontId="50" fillId="0" borderId="0" xfId="0" applyNumberFormat="1" applyFont="1" applyAlignment="1">
      <alignment vertical="center"/>
    </xf>
    <xf numFmtId="41" fontId="53" fillId="35" borderId="71" xfId="0" applyNumberFormat="1" applyFont="1" applyFill="1" applyBorder="1" applyAlignment="1">
      <alignment vertical="center"/>
    </xf>
    <xf numFmtId="164" fontId="50" fillId="0" borderId="136" xfId="0" applyNumberFormat="1" applyFont="1" applyBorder="1" applyAlignment="1">
      <alignment vertical="center"/>
    </xf>
    <xf numFmtId="41" fontId="51" fillId="35" borderId="138" xfId="0" applyNumberFormat="1" applyFont="1" applyFill="1" applyBorder="1" applyAlignment="1">
      <alignment vertical="center"/>
    </xf>
    <xf numFmtId="41" fontId="50" fillId="35" borderId="34" xfId="0" applyNumberFormat="1" applyFont="1" applyFill="1" applyBorder="1" applyAlignment="1">
      <alignment vertical="center"/>
    </xf>
    <xf numFmtId="164" fontId="52" fillId="38" borderId="76" xfId="42" applyNumberFormat="1" applyFont="1" applyFill="1" applyBorder="1" applyAlignment="1">
      <alignment horizontal="center" vertical="center" wrapText="1"/>
    </xf>
    <xf numFmtId="164" fontId="52" fillId="35" borderId="49" xfId="42" applyNumberFormat="1" applyFont="1" applyFill="1" applyBorder="1" applyAlignment="1">
      <alignment horizontal="center" vertical="center" wrapText="1"/>
    </xf>
    <xf numFmtId="164" fontId="49" fillId="37" borderId="92" xfId="0" applyNumberFormat="1" applyFont="1" applyFill="1" applyBorder="1" applyAlignment="1">
      <alignment horizontal="center" vertical="center"/>
    </xf>
    <xf numFmtId="164" fontId="49" fillId="37" borderId="93" xfId="0" applyNumberFormat="1" applyFont="1" applyFill="1" applyBorder="1" applyAlignment="1">
      <alignment horizontal="center" vertical="center"/>
    </xf>
    <xf numFmtId="164" fontId="50" fillId="0" borderId="156" xfId="0" applyNumberFormat="1" applyFont="1" applyBorder="1" applyAlignment="1">
      <alignment vertical="center"/>
    </xf>
    <xf numFmtId="41" fontId="50" fillId="35" borderId="10" xfId="0" applyNumberFormat="1" applyFont="1" applyFill="1" applyBorder="1" applyAlignment="1">
      <alignment horizontal="left" vertical="center"/>
    </xf>
    <xf numFmtId="43" fontId="53" fillId="38" borderId="12" xfId="42" applyFont="1" applyFill="1" applyBorder="1" applyAlignment="1">
      <alignment vertical="center"/>
    </xf>
    <xf numFmtId="43" fontId="53" fillId="35" borderId="12" xfId="42" applyFont="1" applyFill="1" applyBorder="1" applyAlignment="1">
      <alignment vertical="center"/>
    </xf>
    <xf numFmtId="41" fontId="53" fillId="38" borderId="40" xfId="0" applyNumberFormat="1" applyFont="1" applyFill="1" applyBorder="1" applyAlignment="1">
      <alignment vertical="center"/>
    </xf>
    <xf numFmtId="164" fontId="50" fillId="37" borderId="132" xfId="0" applyNumberFormat="1" applyFont="1" applyFill="1" applyBorder="1" applyAlignment="1">
      <alignment vertical="center"/>
    </xf>
    <xf numFmtId="43" fontId="53" fillId="38" borderId="180" xfId="42" applyFont="1" applyFill="1" applyBorder="1" applyAlignment="1">
      <alignment vertical="center"/>
    </xf>
    <xf numFmtId="43" fontId="52" fillId="35" borderId="181" xfId="42" applyFont="1" applyFill="1" applyBorder="1" applyAlignment="1">
      <alignment vertical="center"/>
    </xf>
    <xf numFmtId="2" fontId="52" fillId="37" borderId="182" xfId="42" applyNumberFormat="1" applyFont="1" applyFill="1" applyBorder="1" applyAlignment="1">
      <alignment vertical="center"/>
    </xf>
    <xf numFmtId="41" fontId="50" fillId="0" borderId="96" xfId="0" applyNumberFormat="1" applyFont="1" applyBorder="1" applyAlignment="1">
      <alignment vertical="center"/>
    </xf>
    <xf numFmtId="41" fontId="50" fillId="0" borderId="97" xfId="0" applyNumberFormat="1" applyFont="1" applyBorder="1" applyAlignment="1">
      <alignment horizontal="left" vertical="center"/>
    </xf>
    <xf numFmtId="41" fontId="53" fillId="35" borderId="97" xfId="0" applyNumberFormat="1" applyFont="1" applyFill="1" applyBorder="1" applyAlignment="1">
      <alignment vertical="center"/>
    </xf>
    <xf numFmtId="2" fontId="50" fillId="0" borderId="98" xfId="0" applyNumberFormat="1" applyFont="1" applyBorder="1" applyAlignment="1">
      <alignment vertical="center"/>
    </xf>
    <xf numFmtId="41" fontId="50" fillId="0" borderId="183" xfId="0" applyNumberFormat="1" applyFont="1" applyBorder="1" applyAlignment="1">
      <alignment vertical="center"/>
    </xf>
    <xf numFmtId="2" fontId="53" fillId="38" borderId="77" xfId="0" applyNumberFormat="1" applyFont="1" applyFill="1" applyBorder="1" applyAlignment="1">
      <alignment vertical="center"/>
    </xf>
    <xf numFmtId="2" fontId="53" fillId="35" borderId="32" xfId="0" applyNumberFormat="1" applyFont="1" applyFill="1" applyBorder="1" applyAlignment="1">
      <alignment vertical="center"/>
    </xf>
    <xf numFmtId="2" fontId="50" fillId="37" borderId="137" xfId="0" applyNumberFormat="1" applyFont="1" applyFill="1" applyBorder="1" applyAlignment="1">
      <alignment vertical="center"/>
    </xf>
    <xf numFmtId="2" fontId="52" fillId="38" borderId="184" xfId="0" applyNumberFormat="1" applyFont="1" applyFill="1" applyBorder="1" applyAlignment="1">
      <alignment vertical="center"/>
    </xf>
    <xf numFmtId="2" fontId="52" fillId="35" borderId="172" xfId="0" applyNumberFormat="1" applyFont="1" applyFill="1" applyBorder="1" applyAlignment="1">
      <alignment vertical="center"/>
    </xf>
    <xf numFmtId="2" fontId="50" fillId="37" borderId="128" xfId="0" applyNumberFormat="1" applyFont="1" applyFill="1" applyBorder="1" applyAlignment="1">
      <alignment vertical="center"/>
    </xf>
    <xf numFmtId="2" fontId="50" fillId="35" borderId="92" xfId="0" applyNumberFormat="1" applyFont="1" applyFill="1" applyBorder="1" applyAlignment="1">
      <alignment vertical="center"/>
    </xf>
    <xf numFmtId="165" fontId="52" fillId="38" borderId="144" xfId="0" applyNumberFormat="1" applyFont="1" applyFill="1" applyBorder="1" applyAlignment="1">
      <alignment vertical="center"/>
    </xf>
    <xf numFmtId="43" fontId="52" fillId="35" borderId="145" xfId="42" applyFont="1" applyFill="1" applyBorder="1" applyAlignment="1">
      <alignment horizontal="left" vertical="center" indent="1"/>
    </xf>
    <xf numFmtId="2" fontId="52" fillId="37" borderId="146" xfId="42" applyNumberFormat="1" applyFont="1" applyFill="1" applyBorder="1" applyAlignment="1">
      <alignment horizontal="right" vertical="center"/>
    </xf>
    <xf numFmtId="164" fontId="50" fillId="0" borderId="0" xfId="0" applyNumberFormat="1" applyFont="1"/>
    <xf numFmtId="41" fontId="49" fillId="0" borderId="96" xfId="0" applyNumberFormat="1" applyFont="1" applyBorder="1" applyAlignment="1">
      <alignment vertical="center"/>
    </xf>
    <xf numFmtId="41" fontId="50" fillId="0" borderId="98" xfId="0" applyNumberFormat="1" applyFont="1" applyBorder="1" applyAlignment="1">
      <alignment vertical="center"/>
    </xf>
    <xf numFmtId="164" fontId="49" fillId="37" borderId="90" xfId="0" applyNumberFormat="1" applyFont="1" applyFill="1" applyBorder="1" applyAlignment="1">
      <alignment horizontal="center"/>
    </xf>
    <xf numFmtId="164" fontId="52" fillId="38" borderId="164" xfId="42" applyNumberFormat="1" applyFont="1" applyFill="1" applyBorder="1" applyAlignment="1">
      <alignment horizontal="center" wrapText="1"/>
    </xf>
    <xf numFmtId="164" fontId="50" fillId="37" borderId="131" xfId="0" applyNumberFormat="1" applyFont="1" applyFill="1" applyBorder="1" applyAlignment="1">
      <alignment horizontal="center"/>
    </xf>
    <xf numFmtId="2" fontId="52" fillId="38" borderId="17" xfId="0" applyNumberFormat="1" applyFont="1" applyFill="1" applyBorder="1" applyAlignment="1">
      <alignment vertical="center"/>
    </xf>
    <xf numFmtId="2" fontId="52" fillId="35" borderId="22" xfId="0" applyNumberFormat="1" applyFont="1" applyFill="1" applyBorder="1" applyAlignment="1">
      <alignment vertical="center"/>
    </xf>
    <xf numFmtId="2" fontId="50" fillId="37" borderId="92" xfId="0" applyNumberFormat="1" applyFont="1" applyFill="1" applyBorder="1"/>
    <xf numFmtId="2" fontId="53" fillId="35" borderId="15" xfId="0" applyNumberFormat="1" applyFont="1" applyFill="1" applyBorder="1" applyAlignment="1">
      <alignment vertical="center"/>
    </xf>
    <xf numFmtId="2" fontId="50" fillId="37" borderId="93" xfId="0" applyNumberFormat="1" applyFont="1" applyFill="1" applyBorder="1"/>
    <xf numFmtId="2" fontId="53" fillId="35" borderId="50" xfId="0" applyNumberFormat="1" applyFont="1" applyFill="1" applyBorder="1" applyAlignment="1">
      <alignment vertical="center"/>
    </xf>
    <xf numFmtId="2" fontId="50" fillId="37" borderId="91" xfId="0" applyNumberFormat="1" applyFont="1" applyFill="1" applyBorder="1"/>
    <xf numFmtId="2" fontId="52" fillId="38" borderId="144" xfId="0" applyNumberFormat="1" applyFont="1" applyFill="1" applyBorder="1" applyAlignment="1">
      <alignment vertical="center"/>
    </xf>
    <xf numFmtId="2" fontId="52" fillId="35" borderId="145" xfId="0" applyNumberFormat="1" applyFont="1" applyFill="1" applyBorder="1" applyAlignment="1">
      <alignment vertical="center"/>
    </xf>
    <xf numFmtId="164" fontId="50" fillId="37" borderId="94" xfId="0" applyNumberFormat="1" applyFont="1" applyFill="1" applyBorder="1"/>
    <xf numFmtId="164" fontId="50" fillId="0" borderId="100" xfId="0" applyNumberFormat="1" applyFont="1" applyBorder="1"/>
    <xf numFmtId="164" fontId="50" fillId="0" borderId="143" xfId="0" applyNumberFormat="1" applyFont="1" applyBorder="1"/>
    <xf numFmtId="2" fontId="53" fillId="38" borderId="49" xfId="0" applyNumberFormat="1" applyFont="1" applyFill="1" applyBorder="1" applyAlignment="1">
      <alignment vertical="center"/>
    </xf>
    <xf numFmtId="2" fontId="53" fillId="35" borderId="49" xfId="0" applyNumberFormat="1" applyFont="1" applyFill="1" applyBorder="1" applyAlignment="1">
      <alignment vertical="center"/>
    </xf>
    <xf numFmtId="2" fontId="50" fillId="37" borderId="92" xfId="42" applyNumberFormat="1" applyFont="1" applyFill="1" applyBorder="1"/>
    <xf numFmtId="2" fontId="53" fillId="38" borderId="17" xfId="0" applyNumberFormat="1" applyFont="1" applyFill="1" applyBorder="1" applyAlignment="1">
      <alignment vertical="center"/>
    </xf>
    <xf numFmtId="2" fontId="53" fillId="38" borderId="12" xfId="0" applyNumberFormat="1" applyFont="1" applyFill="1" applyBorder="1" applyAlignment="1">
      <alignment vertical="center"/>
    </xf>
    <xf numFmtId="2" fontId="53" fillId="35" borderId="10" xfId="0" applyNumberFormat="1" applyFont="1" applyFill="1" applyBorder="1" applyAlignment="1">
      <alignment vertical="center"/>
    </xf>
    <xf numFmtId="2" fontId="50" fillId="37" borderId="93" xfId="42" applyNumberFormat="1" applyFont="1" applyFill="1" applyBorder="1"/>
    <xf numFmtId="39" fontId="52" fillId="38" borderId="77" xfId="0" applyNumberFormat="1" applyFont="1" applyFill="1" applyBorder="1" applyAlignment="1">
      <alignment vertical="center"/>
    </xf>
    <xf numFmtId="39" fontId="52" fillId="35" borderId="32" xfId="0" applyNumberFormat="1" applyFont="1" applyFill="1" applyBorder="1" applyAlignment="1">
      <alignment vertical="center"/>
    </xf>
    <xf numFmtId="2" fontId="52" fillId="37" borderId="169" xfId="0" applyNumberFormat="1" applyFont="1" applyFill="1" applyBorder="1" applyAlignment="1">
      <alignment vertical="center"/>
    </xf>
    <xf numFmtId="41" fontId="50" fillId="0" borderId="151" xfId="0" applyNumberFormat="1" applyFont="1" applyBorder="1" applyAlignment="1">
      <alignment vertical="center"/>
    </xf>
    <xf numFmtId="41" fontId="50" fillId="0" borderId="25" xfId="0" applyNumberFormat="1" applyFont="1" applyBorder="1" applyAlignment="1">
      <alignment horizontal="left" vertical="center"/>
    </xf>
    <xf numFmtId="41" fontId="53" fillId="38" borderId="25" xfId="0" applyNumberFormat="1" applyFont="1" applyFill="1" applyBorder="1" applyAlignment="1">
      <alignment vertical="center"/>
    </xf>
    <xf numFmtId="41" fontId="53" fillId="35" borderId="25" xfId="0" applyNumberFormat="1" applyFont="1" applyFill="1" applyBorder="1" applyAlignment="1">
      <alignment vertical="center"/>
    </xf>
    <xf numFmtId="2" fontId="50" fillId="0" borderId="178" xfId="0" applyNumberFormat="1" applyFont="1" applyBorder="1"/>
    <xf numFmtId="41" fontId="50" fillId="0" borderId="171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horizontal="left" vertical="center"/>
    </xf>
    <xf numFmtId="41" fontId="53" fillId="38" borderId="11" xfId="0" applyNumberFormat="1" applyFont="1" applyFill="1" applyBorder="1" applyAlignment="1">
      <alignment vertical="center"/>
    </xf>
    <xf numFmtId="41" fontId="53" fillId="35" borderId="11" xfId="0" applyNumberFormat="1" applyFont="1" applyFill="1" applyBorder="1" applyAlignment="1">
      <alignment vertical="center"/>
    </xf>
    <xf numFmtId="2" fontId="50" fillId="0" borderId="156" xfId="0" applyNumberFormat="1" applyFont="1" applyBorder="1"/>
    <xf numFmtId="41" fontId="52" fillId="38" borderId="37" xfId="0" applyNumberFormat="1" applyFont="1" applyFill="1" applyBorder="1" applyAlignment="1">
      <alignment vertical="center"/>
    </xf>
    <xf numFmtId="41" fontId="52" fillId="35" borderId="63" xfId="0" applyNumberFormat="1" applyFont="1" applyFill="1" applyBorder="1" applyAlignment="1">
      <alignment vertical="center"/>
    </xf>
    <xf numFmtId="2" fontId="52" fillId="35" borderId="150" xfId="0" applyNumberFormat="1" applyFont="1" applyFill="1" applyBorder="1" applyAlignment="1">
      <alignment vertical="center"/>
    </xf>
    <xf numFmtId="41" fontId="53" fillId="38" borderId="81" xfId="0" applyNumberFormat="1" applyFont="1" applyFill="1" applyBorder="1" applyAlignment="1">
      <alignment vertical="center"/>
    </xf>
    <xf numFmtId="164" fontId="50" fillId="0" borderId="137" xfId="0" applyNumberFormat="1" applyFont="1" applyBorder="1"/>
    <xf numFmtId="41" fontId="50" fillId="0" borderId="106" xfId="0" applyNumberFormat="1" applyFont="1" applyBorder="1" applyAlignment="1">
      <alignment vertical="center"/>
    </xf>
    <xf numFmtId="41" fontId="50" fillId="0" borderId="63" xfId="0" applyNumberFormat="1" applyFont="1" applyBorder="1" applyAlignment="1">
      <alignment horizontal="left" vertical="center"/>
    </xf>
    <xf numFmtId="41" fontId="53" fillId="38" borderId="37" xfId="0" applyNumberFormat="1" applyFont="1" applyFill="1" applyBorder="1" applyAlignment="1">
      <alignment vertical="center"/>
    </xf>
    <xf numFmtId="164" fontId="50" fillId="0" borderId="92" xfId="0" applyNumberFormat="1" applyFont="1" applyBorder="1"/>
    <xf numFmtId="41" fontId="52" fillId="38" borderId="30" xfId="0" applyNumberFormat="1" applyFont="1" applyFill="1" applyBorder="1" applyAlignment="1">
      <alignment vertical="center"/>
    </xf>
    <xf numFmtId="41" fontId="52" fillId="35" borderId="29" xfId="0" applyNumberFormat="1" applyFont="1" applyFill="1" applyBorder="1" applyAlignment="1">
      <alignment vertical="center"/>
    </xf>
    <xf numFmtId="39" fontId="52" fillId="37" borderId="142" xfId="0" applyNumberFormat="1" applyFont="1" applyFill="1" applyBorder="1" applyAlignment="1">
      <alignment vertical="center"/>
    </xf>
    <xf numFmtId="41" fontId="53" fillId="38" borderId="82" xfId="0" applyNumberFormat="1" applyFont="1" applyFill="1" applyBorder="1" applyAlignment="1">
      <alignment vertical="center"/>
    </xf>
    <xf numFmtId="39" fontId="50" fillId="0" borderId="93" xfId="0" applyNumberFormat="1" applyFont="1" applyBorder="1"/>
    <xf numFmtId="41" fontId="52" fillId="38" borderId="112" xfId="0" applyNumberFormat="1" applyFont="1" applyFill="1" applyBorder="1" applyAlignment="1">
      <alignment vertical="center"/>
    </xf>
    <xf numFmtId="164" fontId="52" fillId="35" borderId="122" xfId="0" applyNumberFormat="1" applyFont="1" applyFill="1" applyBorder="1" applyAlignment="1">
      <alignment vertical="center"/>
    </xf>
    <xf numFmtId="39" fontId="52" fillId="35" borderId="94" xfId="0" applyNumberFormat="1" applyFont="1" applyFill="1" applyBorder="1" applyAlignment="1">
      <alignment vertical="center"/>
    </xf>
    <xf numFmtId="0" fontId="23" fillId="35" borderId="0" xfId="0" applyFont="1" applyFill="1" applyAlignment="1">
      <alignment horizontal="left"/>
    </xf>
    <xf numFmtId="0" fontId="23" fillId="35" borderId="41" xfId="0" applyFont="1" applyFill="1" applyBorder="1" applyAlignment="1">
      <alignment horizontal="left"/>
    </xf>
    <xf numFmtId="0" fontId="23" fillId="35" borderId="25" xfId="0" applyFont="1" applyFill="1" applyBorder="1" applyAlignment="1">
      <alignment horizontal="left"/>
    </xf>
    <xf numFmtId="0" fontId="23" fillId="35" borderId="66" xfId="0" applyFont="1" applyFill="1" applyBorder="1" applyAlignment="1">
      <alignment horizontal="left"/>
    </xf>
    <xf numFmtId="0" fontId="26" fillId="35" borderId="27" xfId="0" applyFont="1" applyFill="1" applyBorder="1" applyAlignment="1">
      <alignment horizontal="left"/>
    </xf>
    <xf numFmtId="0" fontId="26" fillId="35" borderId="28" xfId="0" applyFont="1" applyFill="1" applyBorder="1" applyAlignment="1">
      <alignment horizontal="left"/>
    </xf>
    <xf numFmtId="0" fontId="23" fillId="35" borderId="34" xfId="0" applyFont="1" applyFill="1" applyBorder="1" applyAlignment="1">
      <alignment horizontal="left"/>
    </xf>
    <xf numFmtId="0" fontId="23" fillId="35" borderId="39" xfId="0" applyFont="1" applyFill="1" applyBorder="1" applyAlignment="1">
      <alignment horizontal="left"/>
    </xf>
    <xf numFmtId="0" fontId="23" fillId="37" borderId="106" xfId="0" applyFont="1" applyFill="1" applyBorder="1" applyAlignment="1">
      <alignment horizontal="left"/>
    </xf>
    <xf numFmtId="0" fontId="23" fillId="37" borderId="63" xfId="0" applyFont="1" applyFill="1" applyBorder="1" applyAlignment="1">
      <alignment horizontal="left"/>
    </xf>
    <xf numFmtId="0" fontId="19" fillId="35" borderId="107" xfId="0" applyFont="1" applyFill="1" applyBorder="1" applyAlignment="1">
      <alignment horizontal="left"/>
    </xf>
    <xf numFmtId="0" fontId="19" fillId="35" borderId="61" xfId="0" applyFont="1" applyFill="1" applyBorder="1" applyAlignment="1">
      <alignment horizontal="left"/>
    </xf>
    <xf numFmtId="0" fontId="19" fillId="35" borderId="108" xfId="0" applyFont="1" applyFill="1" applyBorder="1" applyAlignment="1">
      <alignment horizontal="left"/>
    </xf>
    <xf numFmtId="0" fontId="19" fillId="35" borderId="18" xfId="0" applyFont="1" applyFill="1" applyBorder="1" applyAlignment="1">
      <alignment horizontal="left"/>
    </xf>
    <xf numFmtId="0" fontId="23" fillId="37" borderId="110" xfId="0" applyFont="1" applyFill="1" applyBorder="1" applyAlignment="1">
      <alignment horizontal="left" vertical="center"/>
    </xf>
    <xf numFmtId="0" fontId="23" fillId="37" borderId="111" xfId="0" applyFont="1" applyFill="1" applyBorder="1" applyAlignment="1">
      <alignment horizontal="left" vertical="center"/>
    </xf>
    <xf numFmtId="0" fontId="22" fillId="37" borderId="106" xfId="0" applyFont="1" applyFill="1" applyBorder="1" applyAlignment="1">
      <alignment horizontal="left" vertical="center"/>
    </xf>
    <xf numFmtId="0" fontId="22" fillId="37" borderId="63" xfId="0" applyFont="1" applyFill="1" applyBorder="1" applyAlignment="1">
      <alignment horizontal="left" vertical="center"/>
    </xf>
    <xf numFmtId="0" fontId="22" fillId="37" borderId="64" xfId="0" applyFont="1" applyFill="1" applyBorder="1" applyAlignment="1">
      <alignment horizontal="left" vertical="center"/>
    </xf>
    <xf numFmtId="0" fontId="22" fillId="37" borderId="104" xfId="0" applyFont="1" applyFill="1" applyBorder="1" applyAlignment="1">
      <alignment horizontal="left" vertical="center"/>
    </xf>
    <xf numFmtId="0" fontId="22" fillId="37" borderId="135" xfId="0" applyFont="1" applyFill="1" applyBorder="1" applyAlignment="1">
      <alignment horizontal="left" vertical="center"/>
    </xf>
    <xf numFmtId="0" fontId="22" fillId="37" borderId="101" xfId="0" applyFont="1" applyFill="1" applyBorder="1" applyAlignment="1">
      <alignment horizontal="left"/>
    </xf>
    <xf numFmtId="0" fontId="22" fillId="37" borderId="140" xfId="0" applyFont="1" applyFill="1" applyBorder="1" applyAlignment="1">
      <alignment horizontal="left"/>
    </xf>
    <xf numFmtId="0" fontId="22" fillId="37" borderId="123" xfId="0" applyFont="1" applyFill="1" applyBorder="1" applyAlignment="1">
      <alignment horizontal="left" vertical="center"/>
    </xf>
    <xf numFmtId="0" fontId="22" fillId="37" borderId="124" xfId="0" applyFont="1" applyFill="1" applyBorder="1" applyAlignment="1">
      <alignment horizontal="left" vertical="center"/>
    </xf>
    <xf numFmtId="0" fontId="22" fillId="37" borderId="114" xfId="0" applyFont="1" applyFill="1" applyBorder="1" applyAlignment="1">
      <alignment horizontal="left"/>
    </xf>
    <xf numFmtId="0" fontId="22" fillId="37" borderId="10" xfId="0" applyFont="1" applyFill="1" applyBorder="1" applyAlignment="1">
      <alignment horizontal="left"/>
    </xf>
    <xf numFmtId="0" fontId="23" fillId="37" borderId="110" xfId="0" applyFont="1" applyFill="1" applyBorder="1" applyAlignment="1">
      <alignment horizontal="left"/>
    </xf>
    <xf numFmtId="0" fontId="23" fillId="37" borderId="111" xfId="0" applyFont="1" applyFill="1" applyBorder="1" applyAlignment="1">
      <alignment horizontal="left"/>
    </xf>
    <xf numFmtId="0" fontId="19" fillId="35" borderId="109" xfId="0" applyFont="1" applyFill="1" applyBorder="1" applyAlignment="1">
      <alignment horizontal="left"/>
    </xf>
    <xf numFmtId="0" fontId="19" fillId="35" borderId="73" xfId="0" applyFont="1" applyFill="1" applyBorder="1" applyAlignment="1">
      <alignment horizontal="left"/>
    </xf>
    <xf numFmtId="41" fontId="49" fillId="37" borderId="99" xfId="0" applyNumberFormat="1" applyFont="1" applyFill="1" applyBorder="1" applyAlignment="1">
      <alignment horizontal="left" vertical="center"/>
    </xf>
    <xf numFmtId="41" fontId="49" fillId="37" borderId="0" xfId="0" applyNumberFormat="1" applyFont="1" applyFill="1" applyAlignment="1">
      <alignment horizontal="left" vertical="center"/>
    </xf>
    <xf numFmtId="41" fontId="49" fillId="37" borderId="155" xfId="0" applyNumberFormat="1" applyFont="1" applyFill="1" applyBorder="1" applyAlignment="1">
      <alignment horizontal="left" vertical="center"/>
    </xf>
    <xf numFmtId="41" fontId="49" fillId="37" borderId="38" xfId="0" applyNumberFormat="1" applyFont="1" applyFill="1" applyBorder="1" applyAlignment="1">
      <alignment horizontal="left" vertical="center"/>
    </xf>
    <xf numFmtId="41" fontId="49" fillId="37" borderId="101" xfId="0" applyNumberFormat="1" applyFont="1" applyFill="1" applyBorder="1" applyAlignment="1">
      <alignment horizontal="left" vertical="center"/>
    </xf>
    <xf numFmtId="41" fontId="49" fillId="37" borderId="83" xfId="0" applyNumberFormat="1" applyFont="1" applyFill="1" applyBorder="1" applyAlignment="1">
      <alignment horizontal="left" vertical="center"/>
    </xf>
    <xf numFmtId="41" fontId="49" fillId="37" borderId="106" xfId="0" applyNumberFormat="1" applyFont="1" applyFill="1" applyBorder="1" applyAlignment="1">
      <alignment horizontal="left" vertical="center"/>
    </xf>
    <xf numFmtId="41" fontId="49" fillId="37" borderId="64" xfId="0" applyNumberFormat="1" applyFont="1" applyFill="1" applyBorder="1" applyAlignment="1">
      <alignment horizontal="left" vertical="center"/>
    </xf>
    <xf numFmtId="41" fontId="51" fillId="35" borderId="96" xfId="0" applyNumberFormat="1" applyFont="1" applyFill="1" applyBorder="1" applyAlignment="1">
      <alignment horizontal="left" vertical="center"/>
    </xf>
    <xf numFmtId="41" fontId="51" fillId="35" borderId="97" xfId="0" applyNumberFormat="1" applyFont="1" applyFill="1" applyBorder="1" applyAlignment="1">
      <alignment horizontal="left" vertical="center"/>
    </xf>
    <xf numFmtId="41" fontId="49" fillId="37" borderId="70" xfId="0" applyNumberFormat="1" applyFont="1" applyFill="1" applyBorder="1" applyAlignment="1">
      <alignment horizontal="left" vertical="center"/>
    </xf>
    <xf numFmtId="41" fontId="49" fillId="37" borderId="73" xfId="0" applyNumberFormat="1" applyFont="1" applyFill="1" applyBorder="1" applyAlignment="1">
      <alignment horizontal="left" vertical="center"/>
    </xf>
    <xf numFmtId="41" fontId="49" fillId="37" borderId="109" xfId="0" applyNumberFormat="1" applyFont="1" applyFill="1" applyBorder="1" applyAlignment="1">
      <alignment horizontal="left" vertical="center"/>
    </xf>
    <xf numFmtId="41" fontId="49" fillId="37" borderId="75" xfId="0" applyNumberFormat="1" applyFont="1" applyFill="1" applyBorder="1" applyAlignment="1">
      <alignment horizontal="left" vertical="center"/>
    </xf>
    <xf numFmtId="41" fontId="49" fillId="37" borderId="164" xfId="0" applyNumberFormat="1" applyFont="1" applyFill="1" applyBorder="1" applyAlignment="1">
      <alignment horizontal="left" vertical="center"/>
    </xf>
    <xf numFmtId="41" fontId="49" fillId="37" borderId="190" xfId="0" applyNumberFormat="1" applyFont="1" applyFill="1" applyBorder="1" applyAlignment="1">
      <alignment horizontal="left" vertical="center"/>
    </xf>
    <xf numFmtId="41" fontId="51" fillId="35" borderId="98" xfId="0" applyNumberFormat="1" applyFont="1" applyFill="1" applyBorder="1" applyAlignment="1">
      <alignment horizontal="left" vertical="center"/>
    </xf>
    <xf numFmtId="41" fontId="49" fillId="37" borderId="104" xfId="0" applyNumberFormat="1" applyFont="1" applyFill="1" applyBorder="1" applyAlignment="1">
      <alignment horizontal="left" vertical="center"/>
    </xf>
    <xf numFmtId="41" fontId="49" fillId="37" borderId="133" xfId="0" applyNumberFormat="1" applyFont="1" applyFill="1" applyBorder="1" applyAlignment="1">
      <alignment horizontal="left" vertical="center"/>
    </xf>
    <xf numFmtId="41" fontId="49" fillId="37" borderId="139" xfId="0" applyNumberFormat="1" applyFont="1" applyFill="1" applyBorder="1" applyAlignment="1">
      <alignment horizontal="left" vertical="center"/>
    </xf>
    <xf numFmtId="41" fontId="49" fillId="37" borderId="40" xfId="0" applyNumberFormat="1" applyFont="1" applyFill="1" applyBorder="1" applyAlignment="1">
      <alignment horizontal="left" vertical="center"/>
    </xf>
    <xf numFmtId="41" fontId="49" fillId="37" borderId="105" xfId="0" applyNumberFormat="1" applyFont="1" applyFill="1" applyBorder="1" applyAlignment="1">
      <alignment horizontal="left" vertical="center"/>
    </xf>
    <xf numFmtId="41" fontId="49" fillId="37" borderId="135" xfId="0" applyNumberFormat="1" applyFont="1" applyFill="1" applyBorder="1" applyAlignment="1">
      <alignment horizontal="left" vertical="center"/>
    </xf>
    <xf numFmtId="41" fontId="49" fillId="37" borderId="12" xfId="0" applyNumberFormat="1" applyFont="1" applyFill="1" applyBorder="1" applyAlignment="1">
      <alignment horizontal="left" vertical="center"/>
    </xf>
    <xf numFmtId="41" fontId="49" fillId="37" borderId="152" xfId="0" applyNumberFormat="1" applyFont="1" applyFill="1" applyBorder="1" applyAlignment="1">
      <alignment horizontal="left" vertical="center"/>
    </xf>
    <xf numFmtId="41" fontId="49" fillId="37" borderId="102" xfId="0" applyNumberFormat="1" applyFont="1" applyFill="1" applyBorder="1" applyAlignment="1">
      <alignment horizontal="left" vertical="center"/>
    </xf>
    <xf numFmtId="41" fontId="49" fillId="37" borderId="56" xfId="0" applyNumberFormat="1" applyFont="1" applyFill="1" applyBorder="1" applyAlignment="1">
      <alignment horizontal="left" vertical="center"/>
    </xf>
    <xf numFmtId="41" fontId="49" fillId="37" borderId="72" xfId="0" applyNumberFormat="1" applyFont="1" applyFill="1" applyBorder="1" applyAlignment="1">
      <alignment horizontal="left" vertical="center"/>
    </xf>
    <xf numFmtId="41" fontId="49" fillId="37" borderId="11" xfId="0" applyNumberFormat="1" applyFont="1" applyFill="1" applyBorder="1" applyAlignment="1">
      <alignment horizontal="left" vertical="center"/>
    </xf>
    <xf numFmtId="41" fontId="49" fillId="0" borderId="101" xfId="0" applyNumberFormat="1" applyFont="1" applyBorder="1" applyAlignment="1">
      <alignment horizontal="left" vertical="center"/>
    </xf>
    <xf numFmtId="41" fontId="49" fillId="0" borderId="83" xfId="0" applyNumberFormat="1" applyFont="1" applyBorder="1" applyAlignment="1">
      <alignment horizontal="left" vertical="center"/>
    </xf>
    <xf numFmtId="41" fontId="49" fillId="0" borderId="106" xfId="0" applyNumberFormat="1" applyFont="1" applyBorder="1" applyAlignment="1">
      <alignment horizontal="left" vertical="center"/>
    </xf>
    <xf numFmtId="41" fontId="49" fillId="0" borderId="63" xfId="0" applyNumberFormat="1" applyFont="1" applyBorder="1" applyAlignment="1">
      <alignment horizontal="left" vertical="center"/>
    </xf>
    <xf numFmtId="41" fontId="49" fillId="0" borderId="155" xfId="0" applyNumberFormat="1" applyFont="1" applyBorder="1" applyAlignment="1">
      <alignment horizontal="left" vertical="center"/>
    </xf>
    <xf numFmtId="41" fontId="49" fillId="0" borderId="29" xfId="0" applyNumberFormat="1" applyFont="1" applyBorder="1" applyAlignment="1">
      <alignment horizontal="left" vertical="center"/>
    </xf>
    <xf numFmtId="41" fontId="49" fillId="37" borderId="96" xfId="0" applyNumberFormat="1" applyFont="1" applyFill="1" applyBorder="1" applyAlignment="1">
      <alignment horizontal="left" vertical="center"/>
    </xf>
    <xf numFmtId="41" fontId="49" fillId="37" borderId="179" xfId="0" applyNumberFormat="1" applyFont="1" applyFill="1" applyBorder="1" applyAlignment="1">
      <alignment horizontal="left" vertical="center"/>
    </xf>
    <xf numFmtId="41" fontId="49" fillId="37" borderId="123" xfId="0" applyNumberFormat="1" applyFont="1" applyFill="1" applyBorder="1" applyAlignment="1">
      <alignment horizontal="left" vertical="center"/>
    </xf>
    <xf numFmtId="41" fontId="49" fillId="37" borderId="124" xfId="0" applyNumberFormat="1" applyFont="1" applyFill="1" applyBorder="1" applyAlignment="1">
      <alignment horizontal="left" vertical="center"/>
    </xf>
    <xf numFmtId="41" fontId="51" fillId="35" borderId="106" xfId="0" applyNumberFormat="1" applyFont="1" applyFill="1" applyBorder="1" applyAlignment="1">
      <alignment horizontal="left" vertical="center"/>
    </xf>
    <xf numFmtId="41" fontId="51" fillId="35" borderId="63" xfId="0" applyNumberFormat="1" applyFont="1" applyFill="1" applyBorder="1" applyAlignment="1">
      <alignment horizontal="left" vertical="center"/>
    </xf>
    <xf numFmtId="41" fontId="51" fillId="35" borderId="101" xfId="0" applyNumberFormat="1" applyFont="1" applyFill="1" applyBorder="1" applyAlignment="1">
      <alignment horizontal="left" vertical="center"/>
    </xf>
    <xf numFmtId="41" fontId="51" fillId="35" borderId="102" xfId="0" applyNumberFormat="1" applyFont="1" applyFill="1" applyBorder="1" applyAlignment="1">
      <alignment horizontal="left" vertical="center"/>
    </xf>
    <xf numFmtId="41" fontId="49" fillId="37" borderId="110" xfId="0" applyNumberFormat="1" applyFont="1" applyFill="1" applyBorder="1" applyAlignment="1">
      <alignment horizontal="left" vertical="center"/>
    </xf>
    <xf numFmtId="41" fontId="49" fillId="37" borderId="111" xfId="0" applyNumberFormat="1" applyFont="1" applyFill="1" applyBorder="1" applyAlignment="1">
      <alignment horizontal="left" vertical="center"/>
    </xf>
    <xf numFmtId="41" fontId="49" fillId="37" borderId="63" xfId="0" applyNumberFormat="1" applyFont="1" applyFill="1" applyBorder="1" applyAlignment="1">
      <alignment horizontal="left" vertical="center"/>
    </xf>
    <xf numFmtId="41" fontId="49" fillId="37" borderId="186" xfId="0" applyNumberFormat="1" applyFont="1" applyFill="1" applyBorder="1" applyAlignment="1">
      <alignment horizontal="left" vertical="center"/>
    </xf>
    <xf numFmtId="41" fontId="49" fillId="37" borderId="118" xfId="0" applyNumberFormat="1" applyFont="1" applyFill="1" applyBorder="1" applyAlignment="1">
      <alignment horizontal="left" vertical="center"/>
    </xf>
    <xf numFmtId="41" fontId="49" fillId="37" borderId="185" xfId="0" applyNumberFormat="1" applyFont="1" applyFill="1" applyBorder="1" applyAlignment="1">
      <alignment horizontal="left" vertical="center"/>
    </xf>
    <xf numFmtId="41" fontId="49" fillId="37" borderId="110" xfId="0" applyNumberFormat="1" applyFont="1" applyFill="1" applyBorder="1" applyAlignment="1">
      <alignment horizontal="center" vertical="center"/>
    </xf>
    <xf numFmtId="41" fontId="49" fillId="37" borderId="111" xfId="0" applyNumberFormat="1" applyFont="1" applyFill="1" applyBorder="1" applyAlignment="1">
      <alignment horizontal="center" vertical="center"/>
    </xf>
    <xf numFmtId="41" fontId="49" fillId="37" borderId="140" xfId="0" applyNumberFormat="1" applyFont="1" applyFill="1" applyBorder="1" applyAlignment="1">
      <alignment horizontal="left" vertical="center"/>
    </xf>
    <xf numFmtId="41" fontId="49" fillId="35" borderId="0" xfId="0" applyNumberFormat="1" applyFont="1" applyFill="1" applyAlignment="1">
      <alignment horizontal="center" vertical="center" wrapText="1"/>
    </xf>
    <xf numFmtId="41" fontId="49" fillId="37" borderId="167" xfId="0" applyNumberFormat="1" applyFont="1" applyFill="1" applyBorder="1" applyAlignment="1">
      <alignment horizontal="left" vertical="center"/>
    </xf>
    <xf numFmtId="41" fontId="49" fillId="37" borderId="151" xfId="0" applyNumberFormat="1" applyFont="1" applyFill="1" applyBorder="1" applyAlignment="1">
      <alignment horizontal="left" vertical="center"/>
    </xf>
    <xf numFmtId="41" fontId="49" fillId="37" borderId="74" xfId="0" applyNumberFormat="1" applyFont="1" applyFill="1" applyBorder="1" applyAlignment="1">
      <alignment horizontal="left" vertical="center"/>
    </xf>
    <xf numFmtId="41" fontId="49" fillId="37" borderId="18" xfId="0" applyNumberFormat="1" applyFont="1" applyFill="1" applyBorder="1" applyAlignment="1">
      <alignment horizontal="left" vertical="center"/>
    </xf>
    <xf numFmtId="41" fontId="49" fillId="37" borderId="108" xfId="0" applyNumberFormat="1" applyFont="1" applyFill="1" applyBorder="1" applyAlignment="1">
      <alignment horizontal="left" vertical="center"/>
    </xf>
    <xf numFmtId="41" fontId="49" fillId="37" borderId="107" xfId="0" applyNumberFormat="1" applyFont="1" applyFill="1" applyBorder="1" applyAlignment="1">
      <alignment horizontal="left" vertical="center"/>
    </xf>
    <xf numFmtId="41" fontId="49" fillId="37" borderId="60" xfId="0" applyNumberFormat="1" applyFont="1" applyFill="1" applyBorder="1" applyAlignment="1">
      <alignment horizontal="left" vertical="center"/>
    </xf>
    <xf numFmtId="41" fontId="49" fillId="37" borderId="29" xfId="0" applyNumberFormat="1" applyFont="1" applyFill="1" applyBorder="1" applyAlignment="1">
      <alignment horizontal="left" vertical="center"/>
    </xf>
    <xf numFmtId="41" fontId="51" fillId="35" borderId="118" xfId="0" applyNumberFormat="1" applyFont="1" applyFill="1" applyBorder="1" applyAlignment="1">
      <alignment horizontal="left" vertical="center"/>
    </xf>
    <xf numFmtId="41" fontId="51" fillId="35" borderId="119" xfId="0" applyNumberFormat="1" applyFont="1" applyFill="1" applyBorder="1" applyAlignment="1">
      <alignment horizontal="left" vertical="center"/>
    </xf>
    <xf numFmtId="41" fontId="49" fillId="37" borderId="171" xfId="0" applyNumberFormat="1" applyFont="1" applyFill="1" applyBorder="1" applyAlignment="1">
      <alignment horizontal="left" vertical="center"/>
    </xf>
    <xf numFmtId="41" fontId="49" fillId="37" borderId="170" xfId="0" applyNumberFormat="1" applyFont="1" applyFill="1" applyBorder="1" applyAlignment="1">
      <alignment horizontal="left" vertical="center"/>
    </xf>
    <xf numFmtId="41" fontId="49" fillId="37" borderId="25" xfId="0" applyNumberFormat="1" applyFont="1" applyFill="1" applyBorder="1" applyAlignment="1">
      <alignment horizontal="left" vertical="center"/>
    </xf>
    <xf numFmtId="41" fontId="49" fillId="37" borderId="122" xfId="0" applyNumberFormat="1" applyFont="1" applyFill="1" applyBorder="1" applyAlignment="1">
      <alignment horizontal="left" vertical="center"/>
    </xf>
    <xf numFmtId="41" fontId="49" fillId="37" borderId="176" xfId="0" applyNumberFormat="1" applyFont="1" applyFill="1" applyBorder="1" applyAlignment="1">
      <alignment horizontal="left" vertical="center"/>
    </xf>
    <xf numFmtId="41" fontId="49" fillId="37" borderId="154" xfId="0" applyNumberFormat="1" applyFont="1" applyFill="1" applyBorder="1" applyAlignment="1">
      <alignment horizontal="left" vertical="center"/>
    </xf>
    <xf numFmtId="0" fontId="30" fillId="35" borderId="77" xfId="0" applyFont="1" applyFill="1" applyBorder="1" applyAlignment="1">
      <alignment horizontal="center"/>
    </xf>
    <xf numFmtId="0" fontId="30" fillId="35" borderId="39" xfId="0" applyFont="1" applyFill="1" applyBorder="1" applyAlignment="1">
      <alignment horizontal="center"/>
    </xf>
    <xf numFmtId="41" fontId="41" fillId="38" borderId="71" xfId="0" applyNumberFormat="1" applyFont="1" applyFill="1" applyBorder="1" applyAlignment="1">
      <alignment horizontal="center" vertical="center" wrapText="1"/>
    </xf>
    <xf numFmtId="41" fontId="41" fillId="38" borderId="68" xfId="0" applyNumberFormat="1" applyFont="1" applyFill="1" applyBorder="1" applyAlignment="1">
      <alignment horizontal="center" vertical="center" wrapText="1"/>
    </xf>
    <xf numFmtId="41" fontId="24" fillId="37" borderId="78" xfId="0" applyNumberFormat="1" applyFont="1" applyFill="1" applyBorder="1" applyAlignment="1">
      <alignment horizontal="left" vertical="center"/>
    </xf>
    <xf numFmtId="41" fontId="24" fillId="37" borderId="0" xfId="0" applyNumberFormat="1" applyFont="1" applyFill="1" applyAlignment="1">
      <alignment horizontal="left" vertical="center"/>
    </xf>
    <xf numFmtId="41" fontId="24" fillId="37" borderId="54" xfId="0" applyNumberFormat="1" applyFont="1" applyFill="1" applyBorder="1" applyAlignment="1">
      <alignment horizontal="left" vertical="center"/>
    </xf>
    <xf numFmtId="41" fontId="24" fillId="37" borderId="73" xfId="0" applyNumberFormat="1" applyFont="1" applyFill="1" applyBorder="1" applyAlignment="1">
      <alignment horizontal="left" vertical="center"/>
    </xf>
    <xf numFmtId="41" fontId="23" fillId="0" borderId="0" xfId="0" applyNumberFormat="1" applyFont="1" applyAlignment="1">
      <alignment horizontal="left" vertical="center"/>
    </xf>
    <xf numFmtId="41" fontId="38" fillId="35" borderId="77" xfId="0" applyNumberFormat="1" applyFont="1" applyFill="1" applyBorder="1" applyAlignment="1">
      <alignment horizontal="left" vertical="center"/>
    </xf>
    <xf numFmtId="41" fontId="38" fillId="35" borderId="34" xfId="0" applyNumberFormat="1" applyFont="1" applyFill="1" applyBorder="1" applyAlignment="1">
      <alignment horizontal="left" vertical="center"/>
    </xf>
    <xf numFmtId="41" fontId="24" fillId="37" borderId="79" xfId="0" applyNumberFormat="1" applyFont="1" applyFill="1" applyBorder="1" applyAlignment="1">
      <alignment horizontal="left" vertical="center"/>
    </xf>
    <xf numFmtId="41" fontId="24" fillId="37" borderId="63" xfId="0" applyNumberFormat="1" applyFont="1" applyFill="1" applyBorder="1" applyAlignment="1">
      <alignment horizontal="left" vertical="center"/>
    </xf>
    <xf numFmtId="41" fontId="33" fillId="36" borderId="77" xfId="0" applyNumberFormat="1" applyFont="1" applyFill="1" applyBorder="1" applyAlignment="1">
      <alignment horizontal="center" vertical="center"/>
    </xf>
    <xf numFmtId="41" fontId="33" fillId="36" borderId="39" xfId="0" applyNumberFormat="1" applyFont="1" applyFill="1" applyBorder="1" applyAlignment="1">
      <alignment horizontal="center" vertical="center"/>
    </xf>
    <xf numFmtId="41" fontId="22" fillId="35" borderId="0" xfId="0" applyNumberFormat="1" applyFont="1" applyFill="1" applyAlignment="1">
      <alignment horizontal="center" vertical="center" wrapText="1"/>
    </xf>
    <xf numFmtId="41" fontId="22" fillId="36" borderId="0" xfId="0" applyNumberFormat="1" applyFont="1" applyFill="1" applyAlignment="1">
      <alignment horizontal="center" vertical="center" wrapText="1"/>
    </xf>
    <xf numFmtId="0" fontId="46" fillId="35" borderId="0" xfId="0" applyFont="1" applyFill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0" fillId="35" borderId="45" xfId="0" applyFont="1" applyFill="1" applyBorder="1" applyAlignment="1">
      <alignment horizontal="center" wrapText="1"/>
    </xf>
    <xf numFmtId="0" fontId="20" fillId="35" borderId="47" xfId="0" applyFont="1" applyFill="1" applyBorder="1" applyAlignment="1">
      <alignment horizontal="center" wrapText="1"/>
    </xf>
    <xf numFmtId="0" fontId="20" fillId="40" borderId="45" xfId="0" applyFont="1" applyFill="1" applyBorder="1" applyAlignment="1">
      <alignment horizontal="center" wrapText="1"/>
    </xf>
    <xf numFmtId="0" fontId="20" fillId="40" borderId="47" xfId="0" applyFont="1" applyFill="1" applyBorder="1" applyAlignment="1">
      <alignment horizontal="center" wrapText="1"/>
    </xf>
    <xf numFmtId="0" fontId="20" fillId="35" borderId="49" xfId="0" applyFont="1" applyFill="1" applyBorder="1" applyAlignment="1">
      <alignment horizontal="center" wrapText="1"/>
    </xf>
    <xf numFmtId="0" fontId="20" fillId="35" borderId="50" xfId="0" applyFont="1" applyFill="1" applyBorder="1" applyAlignment="1">
      <alignment horizontal="center" wrapText="1"/>
    </xf>
    <xf numFmtId="0" fontId="20" fillId="35" borderId="44" xfId="0" applyFont="1" applyFill="1" applyBorder="1" applyAlignment="1">
      <alignment horizontal="center" wrapText="1"/>
    </xf>
    <xf numFmtId="0" fontId="20" fillId="35" borderId="46" xfId="0" applyFont="1" applyFill="1" applyBorder="1" applyAlignment="1">
      <alignment horizontal="center" wrapText="1"/>
    </xf>
    <xf numFmtId="0" fontId="20" fillId="40" borderId="49" xfId="0" applyFont="1" applyFill="1" applyBorder="1" applyAlignment="1">
      <alignment horizontal="center" wrapText="1"/>
    </xf>
    <xf numFmtId="0" fontId="20" fillId="40" borderId="50" xfId="0" applyFont="1" applyFill="1" applyBorder="1" applyAlignment="1">
      <alignment horizontal="center" wrapText="1"/>
    </xf>
    <xf numFmtId="0" fontId="20" fillId="40" borderId="44" xfId="0" applyFont="1" applyFill="1" applyBorder="1" applyAlignment="1">
      <alignment horizontal="center" wrapText="1"/>
    </xf>
    <xf numFmtId="0" fontId="20" fillId="40" borderId="46" xfId="0" applyFont="1" applyFill="1" applyBorder="1" applyAlignment="1">
      <alignment horizontal="center" wrapText="1"/>
    </xf>
    <xf numFmtId="0" fontId="24" fillId="40" borderId="0" xfId="0" applyFont="1" applyFill="1" applyAlignment="1">
      <alignment horizontal="left"/>
    </xf>
    <xf numFmtId="0" fontId="20" fillId="39" borderId="44" xfId="0" applyFont="1" applyFill="1" applyBorder="1" applyAlignment="1">
      <alignment horizontal="center" wrapText="1"/>
    </xf>
    <xf numFmtId="0" fontId="20" fillId="39" borderId="46" xfId="0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'Total Budget'!$D$23:$D$28</c:f>
              <c:strCache>
                <c:ptCount val="6"/>
                <c:pt idx="0">
                  <c:v>Police Department </c:v>
                </c:pt>
                <c:pt idx="1">
                  <c:v>Courts and Probation</c:v>
                </c:pt>
                <c:pt idx="2">
                  <c:v>General Government</c:v>
                </c:pt>
                <c:pt idx="3">
                  <c:v>Fire Department</c:v>
                </c:pt>
                <c:pt idx="4">
                  <c:v>Streets and Parks</c:v>
                </c:pt>
                <c:pt idx="5">
                  <c:v>Community Development</c:v>
                </c:pt>
              </c:strCache>
            </c:strRef>
          </c:cat>
          <c:val>
            <c:numRef>
              <c:f>'Total Budget'!$E$23:$E$28</c:f>
              <c:numCache>
                <c:formatCode>"$"#,##0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8-4D64-91DB-5452A297C182}"/>
            </c:ext>
          </c:extLst>
        </c:ser>
        <c:dLbls/>
      </c:pie3D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'Total Budget'!$A$41:$A$49</c:f>
              <c:strCache>
                <c:ptCount val="9"/>
                <c:pt idx="0">
                  <c:v>TAXES</c:v>
                </c:pt>
                <c:pt idx="1">
                  <c:v>LICENSES &amp; PERMITS</c:v>
                </c:pt>
                <c:pt idx="2">
                  <c:v>INTER-GOVERMENTAL</c:v>
                </c:pt>
                <c:pt idx="3">
                  <c:v>GENERAL GOVERNMENT</c:v>
                </c:pt>
                <c:pt idx="4">
                  <c:v>FINES &amp; FORFEITURES</c:v>
                </c:pt>
                <c:pt idx="5">
                  <c:v>INTEREST INCOME</c:v>
                </c:pt>
                <c:pt idx="6">
                  <c:v>MISCELLANEOUS </c:v>
                </c:pt>
                <c:pt idx="7">
                  <c:v>RENTS &amp; ROYALTIES</c:v>
                </c:pt>
                <c:pt idx="8">
                  <c:v>INTER-FUND TRANSFERS</c:v>
                </c:pt>
              </c:strCache>
            </c:strRef>
          </c:cat>
          <c:val>
            <c:numRef>
              <c:f>'Total Budget'!$B$41:$B$49</c:f>
              <c:numCache>
                <c:formatCode>"$"#,##0_);\("$"#,##0\)</c:formatCode>
                <c:ptCount val="9"/>
                <c:pt idx="0">
                  <c:v>11018150</c:v>
                </c:pt>
                <c:pt idx="1">
                  <c:v>736050</c:v>
                </c:pt>
                <c:pt idx="2">
                  <c:v>128000</c:v>
                </c:pt>
                <c:pt idx="3">
                  <c:v>356700</c:v>
                </c:pt>
                <c:pt idx="4">
                  <c:v>1855000</c:v>
                </c:pt>
                <c:pt idx="5">
                  <c:v>12355</c:v>
                </c:pt>
                <c:pt idx="6">
                  <c:v>535684</c:v>
                </c:pt>
                <c:pt idx="7">
                  <c:v>149000</c:v>
                </c:pt>
                <c:pt idx="8">
                  <c:v>1793008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E-4A78-8BF1-284E6B5081FE}"/>
            </c:ext>
          </c:extLst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15</xdr:row>
      <xdr:rowOff>66675</xdr:rowOff>
    </xdr:from>
    <xdr:to>
      <xdr:col>22</xdr:col>
      <xdr:colOff>466725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49</xdr:row>
      <xdr:rowOff>152400</xdr:rowOff>
    </xdr:from>
    <xdr:to>
      <xdr:col>10</xdr:col>
      <xdr:colOff>238125</xdr:colOff>
      <xdr:row>64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99"/>
  <sheetViews>
    <sheetView topLeftCell="C1" workbookViewId="0">
      <selection activeCell="O1158" sqref="O1158:P1158"/>
    </sheetView>
  </sheetViews>
  <sheetFormatPr defaultColWidth="9.42578125" defaultRowHeight="15"/>
  <cols>
    <col min="1" max="1" width="64.5703125" style="3" customWidth="1"/>
    <col min="2" max="2" width="28.42578125" style="3" customWidth="1"/>
    <col min="3" max="3" width="11.5703125" style="13" customWidth="1"/>
    <col min="4" max="4" width="11.5703125" style="9" customWidth="1"/>
    <col min="5" max="5" width="11.5703125" style="13" customWidth="1"/>
    <col min="6" max="7" width="11.5703125" style="9" customWidth="1"/>
    <col min="8" max="8" width="11.5703125" style="68" customWidth="1"/>
    <col min="9" max="9" width="11.5703125" style="68" hidden="1" customWidth="1"/>
    <col min="10" max="10" width="11.5703125" style="68" customWidth="1"/>
    <col min="11" max="11" width="11.5703125" customWidth="1"/>
  </cols>
  <sheetData>
    <row r="1" spans="1:11" ht="24" customHeight="1" thickBot="1">
      <c r="A1" s="396" t="s">
        <v>2273</v>
      </c>
      <c r="B1" s="8"/>
      <c r="C1" s="47"/>
      <c r="D1" s="29"/>
      <c r="E1" s="47"/>
      <c r="F1" s="29"/>
      <c r="G1" s="29"/>
    </row>
    <row r="2" spans="1:11" s="1" customFormat="1" ht="42.75" customHeight="1" thickTop="1" thickBot="1">
      <c r="A2" s="1069" t="s">
        <v>0</v>
      </c>
      <c r="B2" s="1070"/>
      <c r="C2" s="79" t="s">
        <v>577</v>
      </c>
      <c r="D2" s="31" t="s">
        <v>578</v>
      </c>
      <c r="E2" s="79" t="s">
        <v>579</v>
      </c>
      <c r="F2" s="32" t="s">
        <v>585</v>
      </c>
      <c r="G2" s="56" t="s">
        <v>580</v>
      </c>
      <c r="H2" s="27" t="s">
        <v>574</v>
      </c>
      <c r="I2" s="28" t="s">
        <v>575</v>
      </c>
      <c r="J2" s="25" t="s">
        <v>576</v>
      </c>
      <c r="K2" s="27" t="s">
        <v>2182</v>
      </c>
    </row>
    <row r="3" spans="1:11" ht="15.75" customHeight="1" thickTop="1">
      <c r="A3" s="61" t="s">
        <v>1</v>
      </c>
      <c r="B3" s="62" t="s">
        <v>2</v>
      </c>
      <c r="C3" s="48">
        <v>2676542</v>
      </c>
      <c r="D3" s="35">
        <v>2418221</v>
      </c>
      <c r="E3" s="23">
        <v>2415683</v>
      </c>
      <c r="F3" s="36">
        <v>2951920</v>
      </c>
      <c r="G3" s="37">
        <v>2593906</v>
      </c>
      <c r="H3" s="74">
        <v>3192033</v>
      </c>
      <c r="I3" s="69"/>
      <c r="J3" s="70"/>
      <c r="K3" s="74">
        <v>3422000</v>
      </c>
    </row>
    <row r="4" spans="1:11">
      <c r="A4" s="4" t="s">
        <v>3</v>
      </c>
      <c r="B4" s="5" t="s">
        <v>4</v>
      </c>
      <c r="C4" s="41">
        <v>0</v>
      </c>
      <c r="D4" s="38">
        <v>0</v>
      </c>
      <c r="E4" s="16">
        <v>0</v>
      </c>
      <c r="F4" s="39">
        <v>76500</v>
      </c>
      <c r="G4" s="40">
        <v>74509</v>
      </c>
      <c r="H4" s="24">
        <v>75000</v>
      </c>
      <c r="I4" s="24"/>
      <c r="J4" s="71"/>
      <c r="K4" s="24">
        <v>75000</v>
      </c>
    </row>
    <row r="5" spans="1:11">
      <c r="A5" s="4" t="s">
        <v>5</v>
      </c>
      <c r="B5" s="5" t="s">
        <v>6</v>
      </c>
      <c r="C5" s="41">
        <v>162734</v>
      </c>
      <c r="D5" s="38">
        <v>286950</v>
      </c>
      <c r="E5" s="16">
        <v>447802</v>
      </c>
      <c r="F5" s="39">
        <v>380000</v>
      </c>
      <c r="G5" s="40">
        <v>288929</v>
      </c>
      <c r="H5" s="72">
        <v>300000</v>
      </c>
      <c r="I5" s="24"/>
      <c r="J5" s="71"/>
      <c r="K5" s="72">
        <v>300000</v>
      </c>
    </row>
    <row r="6" spans="1:11">
      <c r="A6" s="4" t="s">
        <v>7</v>
      </c>
      <c r="B6" s="5" t="s">
        <v>8</v>
      </c>
      <c r="C6" s="41">
        <v>19398</v>
      </c>
      <c r="D6" s="38">
        <v>7187</v>
      </c>
      <c r="E6" s="16">
        <v>3456</v>
      </c>
      <c r="F6" s="39">
        <v>40000</v>
      </c>
      <c r="G6" s="40">
        <v>28488</v>
      </c>
      <c r="H6" s="72">
        <v>25000</v>
      </c>
      <c r="I6" s="24">
        <v>40000</v>
      </c>
      <c r="J6" s="71"/>
      <c r="K6" s="72">
        <v>25000</v>
      </c>
    </row>
    <row r="7" spans="1:11">
      <c r="A7" s="4" t="s">
        <v>583</v>
      </c>
      <c r="B7" s="5" t="s">
        <v>9</v>
      </c>
      <c r="C7" s="41">
        <v>0</v>
      </c>
      <c r="D7" s="38">
        <v>25784</v>
      </c>
      <c r="E7" s="16">
        <v>8285</v>
      </c>
      <c r="F7" s="39">
        <v>0</v>
      </c>
      <c r="G7" s="40">
        <v>0</v>
      </c>
      <c r="H7" s="72">
        <v>0</v>
      </c>
      <c r="I7" s="24"/>
      <c r="J7" s="71"/>
      <c r="K7" s="72">
        <v>0</v>
      </c>
    </row>
    <row r="8" spans="1:11">
      <c r="A8" s="4" t="s">
        <v>10</v>
      </c>
      <c r="B8" s="5" t="s">
        <v>11</v>
      </c>
      <c r="C8" s="41">
        <v>1081983</v>
      </c>
      <c r="D8" s="38">
        <v>1135164</v>
      </c>
      <c r="E8" s="16">
        <v>1109325</v>
      </c>
      <c r="F8" s="39">
        <v>1110000</v>
      </c>
      <c r="G8" s="40">
        <v>1210430</v>
      </c>
      <c r="H8" s="72">
        <v>1110000</v>
      </c>
      <c r="I8" s="24">
        <v>1120000</v>
      </c>
      <c r="J8" s="71"/>
      <c r="K8" s="72">
        <v>1110000</v>
      </c>
    </row>
    <row r="9" spans="1:11">
      <c r="A9" s="4" t="s">
        <v>12</v>
      </c>
      <c r="B9" s="5" t="s">
        <v>13</v>
      </c>
      <c r="C9" s="41">
        <v>2859555</v>
      </c>
      <c r="D9" s="38">
        <v>2889590</v>
      </c>
      <c r="E9" s="16">
        <v>2856349</v>
      </c>
      <c r="F9" s="39">
        <v>2800000</v>
      </c>
      <c r="G9" s="40">
        <v>2277047</v>
      </c>
      <c r="H9" s="72">
        <v>2900000</v>
      </c>
      <c r="I9" s="24">
        <v>3050000</v>
      </c>
      <c r="J9" s="71"/>
      <c r="K9" s="72">
        <v>2900000</v>
      </c>
    </row>
    <row r="10" spans="1:11">
      <c r="A10" s="4" t="s">
        <v>14</v>
      </c>
      <c r="B10" s="5" t="s">
        <v>15</v>
      </c>
      <c r="C10" s="41">
        <v>401498</v>
      </c>
      <c r="D10" s="38">
        <v>395787</v>
      </c>
      <c r="E10" s="16">
        <v>387139</v>
      </c>
      <c r="F10" s="39">
        <v>380000</v>
      </c>
      <c r="G10" s="40">
        <v>283226</v>
      </c>
      <c r="H10" s="72">
        <v>380000</v>
      </c>
      <c r="I10" s="24">
        <v>380000</v>
      </c>
      <c r="J10" s="71"/>
      <c r="K10" s="72">
        <v>380000</v>
      </c>
    </row>
    <row r="11" spans="1:11">
      <c r="A11" s="4" t="s">
        <v>16</v>
      </c>
      <c r="B11" s="5" t="s">
        <v>17</v>
      </c>
      <c r="C11" s="41">
        <v>52312</v>
      </c>
      <c r="D11" s="38">
        <v>51299</v>
      </c>
      <c r="E11" s="16">
        <v>42543</v>
      </c>
      <c r="F11" s="39">
        <v>50000</v>
      </c>
      <c r="G11" s="40">
        <v>33956</v>
      </c>
      <c r="H11" s="72">
        <v>50000</v>
      </c>
      <c r="I11" s="24">
        <v>50000</v>
      </c>
      <c r="J11" s="71"/>
      <c r="K11" s="72">
        <v>50000</v>
      </c>
    </row>
    <row r="12" spans="1:11">
      <c r="A12" s="4" t="s">
        <v>18</v>
      </c>
      <c r="B12" s="5" t="s">
        <v>19</v>
      </c>
      <c r="C12" s="41">
        <v>318607</v>
      </c>
      <c r="D12" s="38">
        <v>358195</v>
      </c>
      <c r="E12" s="16">
        <v>392569</v>
      </c>
      <c r="F12" s="39">
        <v>370000</v>
      </c>
      <c r="G12" s="40">
        <v>501896</v>
      </c>
      <c r="H12" s="72">
        <v>480000</v>
      </c>
      <c r="I12" s="24">
        <v>480000</v>
      </c>
      <c r="J12" s="71"/>
      <c r="K12" s="72">
        <v>480000</v>
      </c>
    </row>
    <row r="13" spans="1:11">
      <c r="A13" s="4" t="s">
        <v>20</v>
      </c>
      <c r="B13" s="5" t="s">
        <v>21</v>
      </c>
      <c r="C13" s="41">
        <v>1035832</v>
      </c>
      <c r="D13" s="38">
        <v>1100227</v>
      </c>
      <c r="E13" s="16">
        <v>1139180</v>
      </c>
      <c r="F13" s="39">
        <v>1140000</v>
      </c>
      <c r="G13" s="40">
        <v>1187591</v>
      </c>
      <c r="H13" s="72">
        <v>1190000</v>
      </c>
      <c r="I13" s="72">
        <v>1190000</v>
      </c>
      <c r="J13" s="71"/>
      <c r="K13" s="72">
        <v>1190000</v>
      </c>
    </row>
    <row r="14" spans="1:11">
      <c r="A14" s="4" t="s">
        <v>22</v>
      </c>
      <c r="B14" s="5" t="s">
        <v>23</v>
      </c>
      <c r="C14" s="41">
        <v>90193</v>
      </c>
      <c r="D14" s="38">
        <v>110207</v>
      </c>
      <c r="E14" s="16">
        <v>85095</v>
      </c>
      <c r="F14" s="39">
        <v>110000</v>
      </c>
      <c r="G14" s="40">
        <v>0</v>
      </c>
      <c r="H14" s="72">
        <v>110000</v>
      </c>
      <c r="I14" s="24">
        <v>110000</v>
      </c>
      <c r="J14" s="71"/>
      <c r="K14" s="72">
        <v>110000</v>
      </c>
    </row>
    <row r="15" spans="1:11" ht="15.75" thickBot="1">
      <c r="A15" s="63" t="s">
        <v>24</v>
      </c>
      <c r="B15" s="64" t="s">
        <v>25</v>
      </c>
      <c r="C15" s="41">
        <v>28468</v>
      </c>
      <c r="D15" s="38">
        <v>24420</v>
      </c>
      <c r="E15" s="16">
        <v>15210</v>
      </c>
      <c r="F15" s="39">
        <v>30179</v>
      </c>
      <c r="G15" s="40">
        <v>5566</v>
      </c>
      <c r="H15" s="72">
        <v>10000</v>
      </c>
      <c r="I15" s="24">
        <v>10000</v>
      </c>
      <c r="J15" s="71"/>
      <c r="K15" s="72">
        <v>10000</v>
      </c>
    </row>
    <row r="16" spans="1:11" ht="20.25" thickTop="1" thickBot="1">
      <c r="A16" s="1071" t="s">
        <v>152</v>
      </c>
      <c r="B16" s="1072"/>
      <c r="C16" s="17">
        <f t="shared" ref="C16:K16" si="0">SUM(C3:C15)</f>
        <v>8727122</v>
      </c>
      <c r="D16" s="43">
        <f t="shared" si="0"/>
        <v>8803031</v>
      </c>
      <c r="E16" s="17">
        <f t="shared" si="0"/>
        <v>8902636</v>
      </c>
      <c r="F16" s="44">
        <f t="shared" si="0"/>
        <v>9438599</v>
      </c>
      <c r="G16" s="45">
        <f t="shared" si="0"/>
        <v>8485544</v>
      </c>
      <c r="H16" s="77">
        <f t="shared" si="0"/>
        <v>9822033</v>
      </c>
      <c r="I16" s="73">
        <f t="shared" si="0"/>
        <v>6430000</v>
      </c>
      <c r="J16" s="65">
        <f t="shared" si="0"/>
        <v>0</v>
      </c>
      <c r="K16" s="77">
        <f t="shared" si="0"/>
        <v>10052000</v>
      </c>
    </row>
    <row r="17" spans="1:11" ht="16.5" thickTop="1" thickBot="1">
      <c r="A17" s="54"/>
      <c r="B17" s="54"/>
      <c r="D17" s="13"/>
      <c r="F17" s="13"/>
      <c r="G17" s="13"/>
      <c r="H17" s="55"/>
      <c r="I17" s="55"/>
      <c r="J17" s="55"/>
      <c r="K17" s="55"/>
    </row>
    <row r="18" spans="1:11" ht="42.75" customHeight="1" thickTop="1" thickBot="1">
      <c r="A18" s="1069" t="s">
        <v>151</v>
      </c>
      <c r="B18" s="1069"/>
      <c r="C18" s="79" t="s">
        <v>577</v>
      </c>
      <c r="D18" s="31" t="s">
        <v>578</v>
      </c>
      <c r="E18" s="79" t="s">
        <v>579</v>
      </c>
      <c r="F18" s="32" t="s">
        <v>585</v>
      </c>
      <c r="G18" s="56" t="s">
        <v>580</v>
      </c>
      <c r="H18" s="27" t="s">
        <v>574</v>
      </c>
      <c r="I18" s="28" t="s">
        <v>575</v>
      </c>
      <c r="J18" s="25" t="s">
        <v>576</v>
      </c>
      <c r="K18" s="27" t="s">
        <v>2182</v>
      </c>
    </row>
    <row r="19" spans="1:11" ht="15.75" thickTop="1">
      <c r="A19" s="61" t="s">
        <v>26</v>
      </c>
      <c r="B19" s="62" t="s">
        <v>27</v>
      </c>
      <c r="C19" s="41">
        <v>34474</v>
      </c>
      <c r="D19" s="38">
        <v>39417</v>
      </c>
      <c r="E19" s="16">
        <v>44750</v>
      </c>
      <c r="F19" s="39">
        <v>45000</v>
      </c>
      <c r="G19" s="40">
        <v>40589</v>
      </c>
      <c r="H19" s="26">
        <v>47000</v>
      </c>
      <c r="I19" s="24">
        <v>47000</v>
      </c>
      <c r="J19" s="71"/>
      <c r="K19" s="26">
        <v>47000</v>
      </c>
    </row>
    <row r="20" spans="1:11">
      <c r="A20" s="4" t="s">
        <v>28</v>
      </c>
      <c r="B20" s="5" t="s">
        <v>29</v>
      </c>
      <c r="C20" s="41">
        <v>23188</v>
      </c>
      <c r="D20" s="38">
        <v>24750</v>
      </c>
      <c r="E20" s="16">
        <v>25875</v>
      </c>
      <c r="F20" s="39">
        <v>30000</v>
      </c>
      <c r="G20" s="40">
        <v>25373</v>
      </c>
      <c r="H20" s="26">
        <v>26000</v>
      </c>
      <c r="I20" s="24">
        <v>30000</v>
      </c>
      <c r="J20" s="71"/>
      <c r="K20" s="26">
        <v>26000</v>
      </c>
    </row>
    <row r="21" spans="1:11">
      <c r="A21" s="4" t="s">
        <v>30</v>
      </c>
      <c r="B21" s="5" t="s">
        <v>31</v>
      </c>
      <c r="C21" s="41">
        <v>56000</v>
      </c>
      <c r="D21" s="38">
        <v>57167</v>
      </c>
      <c r="E21" s="16">
        <v>65042</v>
      </c>
      <c r="F21" s="39">
        <v>80000</v>
      </c>
      <c r="G21" s="40">
        <v>67958</v>
      </c>
      <c r="H21" s="26">
        <v>75000</v>
      </c>
      <c r="I21" s="24">
        <v>82000</v>
      </c>
      <c r="J21" s="71"/>
      <c r="K21" s="26">
        <v>75000</v>
      </c>
    </row>
    <row r="22" spans="1:11">
      <c r="A22" s="4" t="s">
        <v>32</v>
      </c>
      <c r="B22" s="5" t="s">
        <v>33</v>
      </c>
      <c r="C22" s="41">
        <v>900</v>
      </c>
      <c r="D22" s="38">
        <v>1600</v>
      </c>
      <c r="E22" s="16">
        <v>1500</v>
      </c>
      <c r="F22" s="39">
        <v>1200</v>
      </c>
      <c r="G22" s="40">
        <v>1388</v>
      </c>
      <c r="H22" s="26">
        <v>1200</v>
      </c>
      <c r="I22" s="24">
        <v>1500</v>
      </c>
      <c r="J22" s="71"/>
      <c r="K22" s="26">
        <v>1200</v>
      </c>
    </row>
    <row r="23" spans="1:11">
      <c r="A23" s="4" t="s">
        <v>34</v>
      </c>
      <c r="B23" s="5" t="s">
        <v>35</v>
      </c>
      <c r="C23" s="41">
        <v>23200</v>
      </c>
      <c r="D23" s="38">
        <v>38063</v>
      </c>
      <c r="E23" s="16">
        <v>34425</v>
      </c>
      <c r="F23" s="39">
        <v>35000</v>
      </c>
      <c r="G23" s="40">
        <v>39325</v>
      </c>
      <c r="H23" s="26">
        <v>36000</v>
      </c>
      <c r="I23" s="24">
        <v>40000</v>
      </c>
      <c r="J23" s="71"/>
      <c r="K23" s="26">
        <v>36000</v>
      </c>
    </row>
    <row r="24" spans="1:11">
      <c r="A24" s="4" t="s">
        <v>36</v>
      </c>
      <c r="B24" s="5" t="s">
        <v>37</v>
      </c>
      <c r="C24" s="41">
        <v>6090</v>
      </c>
      <c r="D24" s="38">
        <v>9350</v>
      </c>
      <c r="E24" s="16">
        <v>8475</v>
      </c>
      <c r="F24" s="39">
        <v>10000</v>
      </c>
      <c r="G24" s="40">
        <v>3450</v>
      </c>
      <c r="H24" s="26">
        <v>5000</v>
      </c>
      <c r="I24" s="24">
        <v>5000</v>
      </c>
      <c r="J24" s="71"/>
      <c r="K24" s="26">
        <v>5000</v>
      </c>
    </row>
    <row r="25" spans="1:11">
      <c r="A25" s="4" t="s">
        <v>38</v>
      </c>
      <c r="B25" s="5" t="s">
        <v>39</v>
      </c>
      <c r="C25" s="41">
        <v>148554</v>
      </c>
      <c r="D25" s="38">
        <v>76751</v>
      </c>
      <c r="E25" s="16">
        <v>62642</v>
      </c>
      <c r="F25" s="39">
        <v>81000</v>
      </c>
      <c r="G25" s="40">
        <v>86296</v>
      </c>
      <c r="H25" s="26">
        <v>95000</v>
      </c>
      <c r="I25" s="24">
        <v>95000</v>
      </c>
      <c r="J25" s="71"/>
      <c r="K25" s="26">
        <v>95000</v>
      </c>
    </row>
    <row r="26" spans="1:11">
      <c r="A26" s="4" t="s">
        <v>40</v>
      </c>
      <c r="B26" s="5" t="s">
        <v>41</v>
      </c>
      <c r="C26" s="41">
        <v>172248</v>
      </c>
      <c r="D26" s="38">
        <v>60172</v>
      </c>
      <c r="E26" s="16">
        <v>105668</v>
      </c>
      <c r="F26" s="39">
        <v>85000</v>
      </c>
      <c r="G26" s="40">
        <v>68737</v>
      </c>
      <c r="H26" s="26">
        <v>90000</v>
      </c>
      <c r="I26" s="24">
        <v>115000</v>
      </c>
      <c r="J26" s="71"/>
      <c r="K26" s="26">
        <v>90000</v>
      </c>
    </row>
    <row r="27" spans="1:11">
      <c r="A27" s="4" t="s">
        <v>42</v>
      </c>
      <c r="B27" s="5" t="s">
        <v>43</v>
      </c>
      <c r="C27" s="41">
        <v>14086</v>
      </c>
      <c r="D27" s="38">
        <v>8751</v>
      </c>
      <c r="E27" s="16">
        <v>10360</v>
      </c>
      <c r="F27" s="39">
        <v>9372</v>
      </c>
      <c r="G27" s="40">
        <v>11014</v>
      </c>
      <c r="H27" s="26">
        <v>13277</v>
      </c>
      <c r="I27" s="24">
        <v>13500</v>
      </c>
      <c r="J27" s="71"/>
      <c r="K27" s="26">
        <v>13277</v>
      </c>
    </row>
    <row r="28" spans="1:11">
      <c r="A28" s="4" t="s">
        <v>44</v>
      </c>
      <c r="B28" s="5" t="s">
        <v>45</v>
      </c>
      <c r="C28" s="41">
        <v>29522</v>
      </c>
      <c r="D28" s="38">
        <v>23446</v>
      </c>
      <c r="E28" s="16">
        <v>20716</v>
      </c>
      <c r="F28" s="39">
        <v>20800</v>
      </c>
      <c r="G28" s="40">
        <v>20090</v>
      </c>
      <c r="H28" s="26">
        <v>21000</v>
      </c>
      <c r="I28" s="24">
        <v>25000</v>
      </c>
      <c r="J28" s="71"/>
      <c r="K28" s="26">
        <v>21000</v>
      </c>
    </row>
    <row r="29" spans="1:11">
      <c r="A29" s="4" t="s">
        <v>46</v>
      </c>
      <c r="B29" s="5" t="s">
        <v>47</v>
      </c>
      <c r="C29" s="41">
        <v>55355</v>
      </c>
      <c r="D29" s="38">
        <v>28750</v>
      </c>
      <c r="E29" s="16">
        <v>21116</v>
      </c>
      <c r="F29" s="39">
        <v>28000</v>
      </c>
      <c r="G29" s="40">
        <v>18115</v>
      </c>
      <c r="H29" s="26">
        <v>28000</v>
      </c>
      <c r="I29" s="24">
        <v>28000</v>
      </c>
      <c r="J29" s="71"/>
      <c r="K29" s="26">
        <v>28000</v>
      </c>
    </row>
    <row r="30" spans="1:11">
      <c r="A30" s="4" t="s">
        <v>48</v>
      </c>
      <c r="B30" s="5" t="s">
        <v>49</v>
      </c>
      <c r="C30" s="41">
        <v>60</v>
      </c>
      <c r="D30" s="38">
        <v>0</v>
      </c>
      <c r="E30" s="16">
        <v>0</v>
      </c>
      <c r="F30" s="39">
        <v>0</v>
      </c>
      <c r="G30" s="40">
        <v>0</v>
      </c>
      <c r="H30" s="26">
        <v>0</v>
      </c>
      <c r="I30" s="24">
        <v>0</v>
      </c>
      <c r="J30" s="71">
        <v>0</v>
      </c>
      <c r="K30" s="26">
        <v>0</v>
      </c>
    </row>
    <row r="31" spans="1:11">
      <c r="A31" s="4" t="s">
        <v>50</v>
      </c>
      <c r="B31" s="5" t="s">
        <v>51</v>
      </c>
      <c r="C31" s="41">
        <v>2225</v>
      </c>
      <c r="D31" s="38">
        <v>675</v>
      </c>
      <c r="E31" s="16">
        <v>675</v>
      </c>
      <c r="F31" s="39">
        <v>1000</v>
      </c>
      <c r="G31" s="40">
        <v>1350</v>
      </c>
      <c r="H31" s="26">
        <v>1000</v>
      </c>
      <c r="I31" s="24">
        <v>1500</v>
      </c>
      <c r="J31" s="71"/>
      <c r="K31" s="26">
        <v>1000</v>
      </c>
    </row>
    <row r="32" spans="1:11">
      <c r="A32" s="4" t="s">
        <v>52</v>
      </c>
      <c r="B32" s="5" t="s">
        <v>53</v>
      </c>
      <c r="C32" s="41">
        <v>60</v>
      </c>
      <c r="D32" s="38">
        <v>60</v>
      </c>
      <c r="E32" s="16">
        <v>480</v>
      </c>
      <c r="F32" s="39">
        <v>300</v>
      </c>
      <c r="G32" s="40">
        <v>240</v>
      </c>
      <c r="H32" s="26">
        <v>300</v>
      </c>
      <c r="I32" s="24">
        <v>300</v>
      </c>
      <c r="J32" s="71"/>
      <c r="K32" s="26">
        <v>300</v>
      </c>
    </row>
    <row r="33" spans="1:11">
      <c r="A33" s="4" t="s">
        <v>54</v>
      </c>
      <c r="B33" s="5" t="s">
        <v>55</v>
      </c>
      <c r="C33" s="41">
        <v>1308</v>
      </c>
      <c r="D33" s="38">
        <v>984</v>
      </c>
      <c r="E33" s="16">
        <v>803</v>
      </c>
      <c r="F33" s="39">
        <v>900</v>
      </c>
      <c r="G33" s="40">
        <v>1819</v>
      </c>
      <c r="H33" s="26">
        <v>1000</v>
      </c>
      <c r="I33" s="24">
        <v>1500</v>
      </c>
      <c r="J33" s="71"/>
      <c r="K33" s="26">
        <v>1000</v>
      </c>
    </row>
    <row r="34" spans="1:11">
      <c r="A34" s="4" t="s">
        <v>56</v>
      </c>
      <c r="B34" s="5" t="s">
        <v>57</v>
      </c>
      <c r="C34" s="41">
        <v>6178</v>
      </c>
      <c r="D34" s="38">
        <v>13118</v>
      </c>
      <c r="E34" s="16">
        <v>12327</v>
      </c>
      <c r="F34" s="39">
        <v>10000</v>
      </c>
      <c r="G34" s="40">
        <v>10707</v>
      </c>
      <c r="H34" s="26">
        <v>12000</v>
      </c>
      <c r="I34" s="24">
        <v>13000</v>
      </c>
      <c r="J34" s="71"/>
      <c r="K34" s="26">
        <v>12000</v>
      </c>
    </row>
    <row r="35" spans="1:11">
      <c r="A35" s="4" t="s">
        <v>58</v>
      </c>
      <c r="B35" s="5" t="s">
        <v>59</v>
      </c>
      <c r="C35" s="41">
        <v>8220</v>
      </c>
      <c r="D35" s="38">
        <v>6500</v>
      </c>
      <c r="E35" s="16">
        <v>6696</v>
      </c>
      <c r="F35" s="39">
        <v>6800</v>
      </c>
      <c r="G35" s="40">
        <v>5050</v>
      </c>
      <c r="H35" s="26">
        <v>6800</v>
      </c>
      <c r="I35" s="24">
        <v>6800</v>
      </c>
      <c r="J35" s="71"/>
      <c r="K35" s="26">
        <v>6800</v>
      </c>
    </row>
    <row r="36" spans="1:11">
      <c r="A36" s="4" t="s">
        <v>60</v>
      </c>
      <c r="B36" s="5" t="s">
        <v>61</v>
      </c>
      <c r="C36" s="41">
        <v>3895</v>
      </c>
      <c r="D36" s="38">
        <v>4785</v>
      </c>
      <c r="E36" s="16">
        <v>9700</v>
      </c>
      <c r="F36" s="39">
        <v>7000</v>
      </c>
      <c r="G36" s="40">
        <v>12300</v>
      </c>
      <c r="H36" s="26">
        <v>12000</v>
      </c>
      <c r="I36" s="24">
        <v>12000</v>
      </c>
      <c r="J36" s="71"/>
      <c r="K36" s="26">
        <v>12000</v>
      </c>
    </row>
    <row r="37" spans="1:11">
      <c r="A37" s="4" t="s">
        <v>62</v>
      </c>
      <c r="B37" s="5" t="s">
        <v>63</v>
      </c>
      <c r="C37" s="41">
        <v>0</v>
      </c>
      <c r="D37" s="38">
        <v>0</v>
      </c>
      <c r="E37" s="16">
        <v>1250</v>
      </c>
      <c r="F37" s="39">
        <v>1250</v>
      </c>
      <c r="G37" s="40">
        <v>0</v>
      </c>
      <c r="H37" s="26">
        <v>1250</v>
      </c>
      <c r="I37" s="24">
        <v>1200</v>
      </c>
      <c r="J37" s="71"/>
      <c r="K37" s="26">
        <v>1250</v>
      </c>
    </row>
    <row r="38" spans="1:11">
      <c r="A38" s="4" t="s">
        <v>64</v>
      </c>
      <c r="B38" s="5" t="s">
        <v>65</v>
      </c>
      <c r="C38" s="41">
        <v>443</v>
      </c>
      <c r="D38" s="38">
        <v>193</v>
      </c>
      <c r="E38" s="16">
        <v>150</v>
      </c>
      <c r="F38" s="39">
        <v>500</v>
      </c>
      <c r="G38" s="40">
        <v>0</v>
      </c>
      <c r="H38" s="26">
        <v>500</v>
      </c>
      <c r="I38" s="24">
        <v>500</v>
      </c>
      <c r="J38" s="71"/>
      <c r="K38" s="26">
        <v>500</v>
      </c>
    </row>
    <row r="39" spans="1:11">
      <c r="A39" s="4" t="s">
        <v>66</v>
      </c>
      <c r="B39" s="5" t="s">
        <v>67</v>
      </c>
      <c r="C39" s="41">
        <v>50</v>
      </c>
      <c r="D39" s="38">
        <v>0</v>
      </c>
      <c r="E39" s="16">
        <v>0</v>
      </c>
      <c r="F39" s="39">
        <v>0</v>
      </c>
      <c r="G39" s="40">
        <v>0</v>
      </c>
      <c r="H39" s="26">
        <v>0</v>
      </c>
      <c r="I39" s="24">
        <v>0</v>
      </c>
      <c r="J39" s="71"/>
      <c r="K39" s="26">
        <v>0</v>
      </c>
    </row>
    <row r="40" spans="1:11">
      <c r="A40" s="4" t="s">
        <v>68</v>
      </c>
      <c r="B40" s="5" t="s">
        <v>69</v>
      </c>
      <c r="C40" s="41">
        <v>12528</v>
      </c>
      <c r="D40" s="38">
        <v>18595</v>
      </c>
      <c r="E40" s="16">
        <v>21813</v>
      </c>
      <c r="F40" s="39">
        <v>24036</v>
      </c>
      <c r="G40" s="40">
        <v>9743</v>
      </c>
      <c r="H40" s="26">
        <v>16024</v>
      </c>
      <c r="I40" s="24">
        <v>16000</v>
      </c>
      <c r="J40" s="71"/>
      <c r="K40" s="26">
        <v>16024</v>
      </c>
    </row>
    <row r="41" spans="1:11">
      <c r="A41" s="4" t="s">
        <v>70</v>
      </c>
      <c r="B41" s="5" t="s">
        <v>71</v>
      </c>
      <c r="C41" s="41">
        <v>20614</v>
      </c>
      <c r="D41" s="38">
        <v>13036</v>
      </c>
      <c r="E41" s="16">
        <v>14395</v>
      </c>
      <c r="F41" s="39">
        <v>12000</v>
      </c>
      <c r="G41" s="40">
        <v>8160</v>
      </c>
      <c r="H41" s="26">
        <v>12000</v>
      </c>
      <c r="I41" s="24">
        <v>12000</v>
      </c>
      <c r="J41" s="71"/>
      <c r="K41" s="26">
        <v>12000</v>
      </c>
    </row>
    <row r="42" spans="1:11">
      <c r="A42" s="4" t="s">
        <v>72</v>
      </c>
      <c r="B42" s="5" t="s">
        <v>73</v>
      </c>
      <c r="C42" s="41">
        <v>780</v>
      </c>
      <c r="D42" s="38">
        <v>465</v>
      </c>
      <c r="E42" s="16">
        <v>585</v>
      </c>
      <c r="F42" s="39">
        <v>0</v>
      </c>
      <c r="G42" s="40">
        <v>330</v>
      </c>
      <c r="H42" s="26">
        <v>300</v>
      </c>
      <c r="I42" s="24">
        <v>300</v>
      </c>
      <c r="J42" s="71"/>
      <c r="K42" s="26">
        <v>300</v>
      </c>
    </row>
    <row r="43" spans="1:11">
      <c r="A43" s="4" t="s">
        <v>74</v>
      </c>
      <c r="B43" s="5" t="s">
        <v>211</v>
      </c>
      <c r="C43" s="41">
        <v>0</v>
      </c>
      <c r="D43" s="38">
        <v>250</v>
      </c>
      <c r="E43" s="16">
        <v>0</v>
      </c>
      <c r="F43" s="39">
        <v>5000</v>
      </c>
      <c r="G43" s="40">
        <v>250</v>
      </c>
      <c r="H43" s="26">
        <v>1000</v>
      </c>
      <c r="I43" s="24">
        <v>1000</v>
      </c>
      <c r="J43" s="71"/>
      <c r="K43" s="26">
        <v>1000</v>
      </c>
    </row>
    <row r="44" spans="1:11" ht="15.75" thickBot="1">
      <c r="A44" s="63" t="s">
        <v>75</v>
      </c>
      <c r="B44" s="64" t="s">
        <v>76</v>
      </c>
      <c r="C44" s="41">
        <v>0</v>
      </c>
      <c r="D44" s="38">
        <v>0</v>
      </c>
      <c r="E44" s="16">
        <v>5700</v>
      </c>
      <c r="F44" s="39">
        <v>0</v>
      </c>
      <c r="G44" s="40">
        <v>500</v>
      </c>
      <c r="H44" s="26">
        <v>0</v>
      </c>
      <c r="I44" s="24">
        <v>0</v>
      </c>
      <c r="J44" s="71">
        <v>0</v>
      </c>
      <c r="K44" s="26">
        <v>0</v>
      </c>
    </row>
    <row r="45" spans="1:11" ht="20.25" thickTop="1" thickBot="1">
      <c r="A45" s="57" t="s">
        <v>221</v>
      </c>
      <c r="B45" s="58"/>
      <c r="C45" s="17">
        <f t="shared" ref="C45:K45" si="1">SUM(C19:C44)</f>
        <v>619978</v>
      </c>
      <c r="D45" s="43">
        <f t="shared" si="1"/>
        <v>426878</v>
      </c>
      <c r="E45" s="17">
        <f t="shared" si="1"/>
        <v>475143</v>
      </c>
      <c r="F45" s="44">
        <f t="shared" si="1"/>
        <v>494158</v>
      </c>
      <c r="G45" s="45">
        <f t="shared" si="1"/>
        <v>432784</v>
      </c>
      <c r="H45" s="77">
        <f t="shared" si="1"/>
        <v>501651</v>
      </c>
      <c r="I45" s="73">
        <f t="shared" si="1"/>
        <v>548100</v>
      </c>
      <c r="J45" s="65">
        <f t="shared" si="1"/>
        <v>0</v>
      </c>
      <c r="K45" s="77">
        <f t="shared" si="1"/>
        <v>501651</v>
      </c>
    </row>
    <row r="46" spans="1:11" ht="16.5" thickTop="1" thickBot="1">
      <c r="A46" s="54"/>
      <c r="B46" s="54"/>
      <c r="D46" s="13"/>
      <c r="F46" s="13"/>
      <c r="G46" s="13"/>
      <c r="H46" s="55"/>
      <c r="I46" s="55"/>
      <c r="J46" s="55"/>
      <c r="K46" s="55"/>
    </row>
    <row r="47" spans="1:11" ht="42.75" customHeight="1" thickTop="1" thickBot="1">
      <c r="A47" s="1069" t="s">
        <v>219</v>
      </c>
      <c r="B47" s="1069"/>
      <c r="C47" s="79" t="s">
        <v>577</v>
      </c>
      <c r="D47" s="31" t="s">
        <v>578</v>
      </c>
      <c r="E47" s="79" t="s">
        <v>579</v>
      </c>
      <c r="F47" s="32" t="s">
        <v>585</v>
      </c>
      <c r="G47" s="56" t="s">
        <v>580</v>
      </c>
      <c r="H47" s="27" t="s">
        <v>574</v>
      </c>
      <c r="I47" s="28" t="s">
        <v>575</v>
      </c>
      <c r="J47" s="25" t="s">
        <v>576</v>
      </c>
      <c r="K47" s="27" t="s">
        <v>2182</v>
      </c>
    </row>
    <row r="48" spans="1:11" ht="15.75" thickTop="1">
      <c r="A48" s="61" t="s">
        <v>77</v>
      </c>
      <c r="B48" s="62" t="s">
        <v>78</v>
      </c>
      <c r="C48" s="48">
        <v>1</v>
      </c>
      <c r="D48" s="35">
        <v>0</v>
      </c>
      <c r="E48" s="23">
        <v>0</v>
      </c>
      <c r="F48" s="36">
        <v>0</v>
      </c>
      <c r="G48" s="37">
        <v>72200</v>
      </c>
      <c r="H48" s="74">
        <v>0</v>
      </c>
      <c r="I48" s="75">
        <v>0</v>
      </c>
      <c r="J48" s="70">
        <v>0</v>
      </c>
      <c r="K48" s="74">
        <v>0</v>
      </c>
    </row>
    <row r="49" spans="1:11">
      <c r="A49" s="4" t="s">
        <v>79</v>
      </c>
      <c r="B49" s="5" t="s">
        <v>80</v>
      </c>
      <c r="C49" s="41">
        <v>32500</v>
      </c>
      <c r="D49" s="38">
        <v>24925</v>
      </c>
      <c r="E49" s="16">
        <v>0</v>
      </c>
      <c r="F49" s="39">
        <v>0</v>
      </c>
      <c r="G49" s="40">
        <v>0</v>
      </c>
      <c r="H49" s="72">
        <v>0</v>
      </c>
      <c r="I49" s="24">
        <v>0</v>
      </c>
      <c r="J49" s="71">
        <v>0</v>
      </c>
      <c r="K49" s="72">
        <v>0</v>
      </c>
    </row>
    <row r="50" spans="1:11">
      <c r="A50" s="4" t="s">
        <v>81</v>
      </c>
      <c r="B50" s="5" t="s">
        <v>82</v>
      </c>
      <c r="C50" s="41">
        <v>24040</v>
      </c>
      <c r="D50" s="38">
        <v>0</v>
      </c>
      <c r="E50" s="16">
        <v>0</v>
      </c>
      <c r="F50" s="39">
        <v>0</v>
      </c>
      <c r="G50" s="40">
        <v>0</v>
      </c>
      <c r="H50" s="72">
        <v>0</v>
      </c>
      <c r="I50" s="24">
        <v>0</v>
      </c>
      <c r="J50" s="71">
        <v>0</v>
      </c>
      <c r="K50" s="72">
        <v>0</v>
      </c>
    </row>
    <row r="51" spans="1:11">
      <c r="A51" s="4" t="s">
        <v>83</v>
      </c>
      <c r="B51" s="5" t="s">
        <v>84</v>
      </c>
      <c r="C51" s="41">
        <v>0</v>
      </c>
      <c r="D51" s="38">
        <v>0</v>
      </c>
      <c r="E51" s="16">
        <v>19235</v>
      </c>
      <c r="F51" s="39">
        <v>12000</v>
      </c>
      <c r="G51" s="40">
        <v>4563</v>
      </c>
      <c r="H51" s="72">
        <v>12000</v>
      </c>
      <c r="I51" s="24">
        <v>12000</v>
      </c>
      <c r="J51" s="71"/>
      <c r="K51" s="72">
        <v>12000</v>
      </c>
    </row>
    <row r="52" spans="1:11" ht="15.75" thickBot="1">
      <c r="A52" s="63" t="s">
        <v>85</v>
      </c>
      <c r="B52" s="64" t="s">
        <v>160</v>
      </c>
      <c r="C52" s="41">
        <v>15664</v>
      </c>
      <c r="D52" s="38">
        <v>0</v>
      </c>
      <c r="E52" s="16">
        <v>-100</v>
      </c>
      <c r="F52" s="39">
        <v>11538</v>
      </c>
      <c r="G52" s="40">
        <v>7832</v>
      </c>
      <c r="H52" s="72">
        <v>11538</v>
      </c>
      <c r="I52" s="24">
        <v>0</v>
      </c>
      <c r="J52" s="71"/>
      <c r="K52" s="72">
        <v>11538</v>
      </c>
    </row>
    <row r="53" spans="1:11" ht="20.25" thickTop="1" thickBot="1">
      <c r="A53" s="57" t="s">
        <v>220</v>
      </c>
      <c r="B53" s="59"/>
      <c r="C53" s="17">
        <f t="shared" ref="C53:K53" si="2">SUM(C48:C52)</f>
        <v>72205</v>
      </c>
      <c r="D53" s="43">
        <f t="shared" si="2"/>
        <v>24925</v>
      </c>
      <c r="E53" s="17">
        <f t="shared" si="2"/>
        <v>19135</v>
      </c>
      <c r="F53" s="44">
        <f t="shared" si="2"/>
        <v>23538</v>
      </c>
      <c r="G53" s="45">
        <f t="shared" si="2"/>
        <v>84595</v>
      </c>
      <c r="H53" s="77">
        <f t="shared" si="2"/>
        <v>23538</v>
      </c>
      <c r="I53" s="73">
        <f t="shared" si="2"/>
        <v>12000</v>
      </c>
      <c r="J53" s="65">
        <f t="shared" si="2"/>
        <v>0</v>
      </c>
      <c r="K53" s="77">
        <f t="shared" si="2"/>
        <v>23538</v>
      </c>
    </row>
    <row r="54" spans="1:11" ht="16.5" thickTop="1" thickBot="1">
      <c r="A54" s="54"/>
      <c r="B54" s="54"/>
      <c r="D54" s="13"/>
      <c r="F54" s="13"/>
      <c r="G54" s="13"/>
      <c r="H54" s="55"/>
      <c r="I54" s="55"/>
      <c r="J54" s="55"/>
      <c r="K54" s="55"/>
    </row>
    <row r="55" spans="1:11" ht="42" customHeight="1" thickTop="1" thickBot="1">
      <c r="A55" s="1069" t="s">
        <v>218</v>
      </c>
      <c r="B55" s="1069"/>
      <c r="C55" s="79" t="s">
        <v>577</v>
      </c>
      <c r="D55" s="31" t="s">
        <v>578</v>
      </c>
      <c r="E55" s="79" t="s">
        <v>579</v>
      </c>
      <c r="F55" s="32" t="s">
        <v>585</v>
      </c>
      <c r="G55" s="56" t="s">
        <v>580</v>
      </c>
      <c r="H55" s="27" t="s">
        <v>574</v>
      </c>
      <c r="I55" s="28" t="s">
        <v>575</v>
      </c>
      <c r="J55" s="25" t="s">
        <v>576</v>
      </c>
      <c r="K55" s="27" t="s">
        <v>2182</v>
      </c>
    </row>
    <row r="56" spans="1:11" ht="16.5" thickTop="1" thickBot="1">
      <c r="A56" s="61" t="s">
        <v>740</v>
      </c>
      <c r="B56" s="62" t="s">
        <v>741</v>
      </c>
      <c r="C56" s="41"/>
      <c r="D56" s="38">
        <v>1175</v>
      </c>
      <c r="E56" s="16">
        <v>0</v>
      </c>
      <c r="F56" s="39">
        <v>0</v>
      </c>
      <c r="G56" s="40">
        <v>0</v>
      </c>
      <c r="H56" s="72">
        <v>60000</v>
      </c>
      <c r="I56" s="24">
        <v>0</v>
      </c>
      <c r="J56" s="71">
        <v>0</v>
      </c>
      <c r="K56" s="72">
        <v>60000</v>
      </c>
    </row>
    <row r="57" spans="1:11" ht="15.75" thickTop="1">
      <c r="A57" s="61" t="s">
        <v>86</v>
      </c>
      <c r="B57" s="62" t="s">
        <v>87</v>
      </c>
      <c r="C57" s="41">
        <v>0</v>
      </c>
      <c r="D57" s="38">
        <v>1175</v>
      </c>
      <c r="E57" s="16">
        <v>0</v>
      </c>
      <c r="F57" s="39">
        <v>0</v>
      </c>
      <c r="G57" s="40">
        <v>0</v>
      </c>
      <c r="H57" s="72">
        <v>0</v>
      </c>
      <c r="I57" s="24">
        <v>0</v>
      </c>
      <c r="J57" s="71">
        <v>0</v>
      </c>
      <c r="K57" s="72">
        <v>0</v>
      </c>
    </row>
    <row r="58" spans="1:11">
      <c r="A58" s="4" t="s">
        <v>88</v>
      </c>
      <c r="B58" s="5" t="s">
        <v>89</v>
      </c>
      <c r="C58" s="41">
        <v>164039</v>
      </c>
      <c r="D58" s="38">
        <v>144673</v>
      </c>
      <c r="E58" s="16">
        <v>164184</v>
      </c>
      <c r="F58" s="39">
        <v>196797</v>
      </c>
      <c r="G58" s="40">
        <v>0</v>
      </c>
      <c r="H58" s="72">
        <v>200000</v>
      </c>
      <c r="I58" s="24">
        <v>200000</v>
      </c>
      <c r="J58" s="71"/>
      <c r="K58" s="72">
        <v>200000</v>
      </c>
    </row>
    <row r="59" spans="1:11">
      <c r="A59" s="4" t="s">
        <v>90</v>
      </c>
      <c r="B59" s="5" t="s">
        <v>91</v>
      </c>
      <c r="C59" s="41">
        <v>606</v>
      </c>
      <c r="D59" s="38">
        <v>400</v>
      </c>
      <c r="E59" s="16">
        <v>0</v>
      </c>
      <c r="F59" s="39">
        <v>0</v>
      </c>
      <c r="G59" s="40">
        <v>816</v>
      </c>
      <c r="H59" s="72">
        <v>0</v>
      </c>
      <c r="I59" s="24">
        <v>0</v>
      </c>
      <c r="J59" s="71">
        <v>0</v>
      </c>
      <c r="K59" s="72">
        <v>0</v>
      </c>
    </row>
    <row r="60" spans="1:11">
      <c r="A60" s="4" t="s">
        <v>92</v>
      </c>
      <c r="B60" s="5" t="s">
        <v>93</v>
      </c>
      <c r="C60" s="41">
        <v>2160</v>
      </c>
      <c r="D60" s="38">
        <v>1080</v>
      </c>
      <c r="E60" s="16">
        <v>4680</v>
      </c>
      <c r="F60" s="39">
        <v>1000</v>
      </c>
      <c r="G60" s="40">
        <v>0</v>
      </c>
      <c r="H60" s="72">
        <v>1000</v>
      </c>
      <c r="I60" s="24">
        <v>2160</v>
      </c>
      <c r="J60" s="71">
        <v>0</v>
      </c>
      <c r="K60" s="72">
        <v>1000</v>
      </c>
    </row>
    <row r="61" spans="1:11">
      <c r="A61" s="4" t="s">
        <v>581</v>
      </c>
      <c r="B61" s="5" t="s">
        <v>582</v>
      </c>
      <c r="C61" s="41">
        <v>0</v>
      </c>
      <c r="D61" s="38">
        <v>0</v>
      </c>
      <c r="E61" s="16">
        <v>0</v>
      </c>
      <c r="F61" s="39">
        <v>0</v>
      </c>
      <c r="G61" s="40">
        <v>59</v>
      </c>
      <c r="H61" s="72">
        <v>0</v>
      </c>
      <c r="I61" s="24">
        <v>0</v>
      </c>
      <c r="J61" s="71">
        <v>0</v>
      </c>
      <c r="K61" s="72">
        <v>0</v>
      </c>
    </row>
    <row r="62" spans="1:11">
      <c r="A62" s="4" t="s">
        <v>94</v>
      </c>
      <c r="B62" s="5" t="s">
        <v>95</v>
      </c>
      <c r="C62" s="41">
        <v>1600</v>
      </c>
      <c r="D62" s="38">
        <v>1400</v>
      </c>
      <c r="E62" s="16">
        <v>1105</v>
      </c>
      <c r="F62" s="39">
        <v>1500</v>
      </c>
      <c r="G62" s="40">
        <v>1100</v>
      </c>
      <c r="H62" s="72">
        <v>1500</v>
      </c>
      <c r="I62" s="24">
        <v>1500</v>
      </c>
      <c r="J62" s="71">
        <v>0</v>
      </c>
      <c r="K62" s="72">
        <v>1500</v>
      </c>
    </row>
    <row r="63" spans="1:11" ht="15.75" thickBot="1">
      <c r="A63" s="4" t="s">
        <v>96</v>
      </c>
      <c r="B63" s="5" t="s">
        <v>97</v>
      </c>
      <c r="C63" s="49">
        <v>900</v>
      </c>
      <c r="D63" s="51">
        <v>2400</v>
      </c>
      <c r="E63" s="22">
        <v>15</v>
      </c>
      <c r="F63" s="52">
        <v>500</v>
      </c>
      <c r="G63" s="53">
        <v>0</v>
      </c>
      <c r="H63" s="76">
        <v>500</v>
      </c>
      <c r="I63" s="66">
        <v>500</v>
      </c>
      <c r="J63" s="71">
        <v>0</v>
      </c>
      <c r="K63" s="76">
        <v>500</v>
      </c>
    </row>
    <row r="64" spans="1:11" ht="20.25" thickTop="1" thickBot="1">
      <c r="A64" s="57" t="s">
        <v>153</v>
      </c>
      <c r="B64" s="58"/>
      <c r="C64" s="17">
        <f t="shared" ref="C64:K64" si="3">SUM(C57:C63)</f>
        <v>169305</v>
      </c>
      <c r="D64" s="43">
        <f t="shared" si="3"/>
        <v>151128</v>
      </c>
      <c r="E64" s="17">
        <f t="shared" si="3"/>
        <v>169984</v>
      </c>
      <c r="F64" s="44">
        <f t="shared" si="3"/>
        <v>199797</v>
      </c>
      <c r="G64" s="45">
        <f t="shared" si="3"/>
        <v>1975</v>
      </c>
      <c r="H64" s="77">
        <f t="shared" si="3"/>
        <v>203000</v>
      </c>
      <c r="I64" s="73">
        <f t="shared" si="3"/>
        <v>204160</v>
      </c>
      <c r="J64" s="65">
        <f t="shared" si="3"/>
        <v>0</v>
      </c>
      <c r="K64" s="77">
        <f t="shared" si="3"/>
        <v>203000</v>
      </c>
    </row>
    <row r="65" spans="1:11" ht="16.5" thickTop="1" thickBot="1">
      <c r="A65" s="54"/>
      <c r="B65" s="54"/>
      <c r="D65" s="13"/>
      <c r="F65" s="13"/>
      <c r="G65" s="13"/>
      <c r="H65" s="55"/>
      <c r="I65" s="55"/>
      <c r="J65" s="55"/>
      <c r="K65" s="55"/>
    </row>
    <row r="66" spans="1:11" ht="42.75" customHeight="1" thickTop="1" thickBot="1">
      <c r="A66" s="1069" t="s">
        <v>154</v>
      </c>
      <c r="B66" s="1069"/>
      <c r="C66" s="30" t="s">
        <v>577</v>
      </c>
      <c r="D66" s="31" t="s">
        <v>578</v>
      </c>
      <c r="E66" s="33" t="s">
        <v>579</v>
      </c>
      <c r="F66" s="34" t="s">
        <v>585</v>
      </c>
      <c r="G66" s="34" t="s">
        <v>580</v>
      </c>
      <c r="H66" s="27" t="s">
        <v>574</v>
      </c>
      <c r="I66" s="28" t="s">
        <v>575</v>
      </c>
      <c r="J66" s="25" t="s">
        <v>576</v>
      </c>
      <c r="K66" s="27" t="s">
        <v>2182</v>
      </c>
    </row>
    <row r="67" spans="1:11" ht="15.75" thickTop="1">
      <c r="A67" s="61" t="s">
        <v>98</v>
      </c>
      <c r="B67" s="62" t="s">
        <v>99</v>
      </c>
      <c r="C67" s="48">
        <v>1205287</v>
      </c>
      <c r="D67" s="35">
        <v>1572591</v>
      </c>
      <c r="E67" s="23">
        <v>1832806</v>
      </c>
      <c r="F67" s="36">
        <v>1700000</v>
      </c>
      <c r="G67" s="37">
        <v>1235875</v>
      </c>
      <c r="H67" s="74">
        <v>1900000</v>
      </c>
      <c r="I67" s="75">
        <v>1900000</v>
      </c>
      <c r="J67" s="70">
        <v>0</v>
      </c>
      <c r="K67" s="74">
        <v>1900000</v>
      </c>
    </row>
    <row r="68" spans="1:11" ht="15.75" thickBot="1">
      <c r="A68" s="63" t="s">
        <v>100</v>
      </c>
      <c r="B68" s="64" t="s">
        <v>101</v>
      </c>
      <c r="C68" s="41">
        <v>0</v>
      </c>
      <c r="D68" s="38">
        <v>0</v>
      </c>
      <c r="E68" s="16">
        <v>424</v>
      </c>
      <c r="F68" s="39">
        <v>0</v>
      </c>
      <c r="G68" s="40">
        <v>0</v>
      </c>
      <c r="H68" s="72">
        <v>0</v>
      </c>
      <c r="I68" s="24">
        <v>0</v>
      </c>
      <c r="J68" s="71">
        <v>0</v>
      </c>
      <c r="K68" s="72">
        <v>0</v>
      </c>
    </row>
    <row r="69" spans="1:11" ht="20.25" thickTop="1" thickBot="1">
      <c r="A69" s="57" t="s">
        <v>205</v>
      </c>
      <c r="B69" s="58"/>
      <c r="C69" s="18">
        <f t="shared" ref="C69:K69" si="4">SUM(C67:C68)</f>
        <v>1205287</v>
      </c>
      <c r="D69" s="46">
        <f t="shared" si="4"/>
        <v>1572591</v>
      </c>
      <c r="E69" s="20">
        <f t="shared" si="4"/>
        <v>1833230</v>
      </c>
      <c r="F69" s="46">
        <f t="shared" si="4"/>
        <v>1700000</v>
      </c>
      <c r="G69" s="46">
        <f t="shared" si="4"/>
        <v>1235875</v>
      </c>
      <c r="H69" s="73">
        <f t="shared" si="4"/>
        <v>1900000</v>
      </c>
      <c r="I69" s="73">
        <f t="shared" si="4"/>
        <v>1900000</v>
      </c>
      <c r="J69" s="65">
        <f t="shared" si="4"/>
        <v>0</v>
      </c>
      <c r="K69" s="73">
        <f t="shared" si="4"/>
        <v>1900000</v>
      </c>
    </row>
    <row r="70" spans="1:11" ht="16.5" thickTop="1" thickBot="1">
      <c r="A70" s="54"/>
      <c r="B70" s="54"/>
      <c r="D70" s="13"/>
      <c r="F70" s="13"/>
      <c r="G70" s="13"/>
      <c r="H70" s="55"/>
      <c r="I70" s="55"/>
      <c r="J70" s="55"/>
      <c r="K70" s="55"/>
    </row>
    <row r="71" spans="1:11" ht="42.75" customHeight="1" thickTop="1" thickBot="1">
      <c r="A71" s="1069" t="s">
        <v>103</v>
      </c>
      <c r="B71" s="1069"/>
      <c r="C71" s="67" t="s">
        <v>577</v>
      </c>
      <c r="D71" s="34" t="s">
        <v>578</v>
      </c>
      <c r="E71" s="33" t="s">
        <v>579</v>
      </c>
      <c r="F71" s="34" t="s">
        <v>585</v>
      </c>
      <c r="G71" s="34" t="s">
        <v>580</v>
      </c>
      <c r="H71" s="27" t="s">
        <v>212</v>
      </c>
      <c r="I71" s="28" t="s">
        <v>213</v>
      </c>
      <c r="J71" s="25" t="s">
        <v>150</v>
      </c>
      <c r="K71" s="27" t="s">
        <v>212</v>
      </c>
    </row>
    <row r="72" spans="1:11" ht="16.5" thickTop="1" thickBot="1">
      <c r="A72" s="94" t="s">
        <v>102</v>
      </c>
      <c r="B72" s="60" t="s">
        <v>103</v>
      </c>
      <c r="C72" s="48">
        <v>0</v>
      </c>
      <c r="D72" s="35">
        <v>-283</v>
      </c>
      <c r="E72" s="23">
        <v>-138</v>
      </c>
      <c r="F72" s="36">
        <v>500</v>
      </c>
      <c r="G72" s="37">
        <v>464</v>
      </c>
      <c r="H72" s="74">
        <v>500</v>
      </c>
      <c r="I72" s="75">
        <v>500</v>
      </c>
      <c r="J72" s="70">
        <v>0</v>
      </c>
      <c r="K72" s="74">
        <v>500</v>
      </c>
    </row>
    <row r="73" spans="1:11" ht="20.25" thickTop="1" thickBot="1">
      <c r="A73" s="1075" t="s">
        <v>155</v>
      </c>
      <c r="B73" s="1076"/>
      <c r="C73" s="17">
        <f t="shared" ref="C73:I73" si="5">SUM(C72:C72)</f>
        <v>0</v>
      </c>
      <c r="D73" s="43">
        <f t="shared" si="5"/>
        <v>-283</v>
      </c>
      <c r="E73" s="17">
        <f t="shared" si="5"/>
        <v>-138</v>
      </c>
      <c r="F73" s="44">
        <f t="shared" si="5"/>
        <v>500</v>
      </c>
      <c r="G73" s="45">
        <f t="shared" si="5"/>
        <v>464</v>
      </c>
      <c r="H73" s="77">
        <f t="shared" si="5"/>
        <v>500</v>
      </c>
      <c r="I73" s="73">
        <f t="shared" si="5"/>
        <v>500</v>
      </c>
      <c r="J73" s="65">
        <f>SUM(J72)</f>
        <v>0</v>
      </c>
      <c r="K73" s="77">
        <f>SUM(K72:K72)</f>
        <v>500</v>
      </c>
    </row>
    <row r="74" spans="1:11" ht="16.5" thickTop="1" thickBot="1">
      <c r="A74" s="54"/>
      <c r="B74" s="54"/>
      <c r="D74" s="13"/>
      <c r="F74" s="13"/>
      <c r="G74" s="13"/>
      <c r="H74" s="55"/>
      <c r="I74" s="55"/>
      <c r="J74" s="55"/>
      <c r="K74" s="55"/>
    </row>
    <row r="75" spans="1:11" s="2" customFormat="1" ht="42.75" customHeight="1" thickTop="1" thickBot="1">
      <c r="A75" s="1069" t="s">
        <v>216</v>
      </c>
      <c r="B75" s="1069"/>
      <c r="C75" s="79" t="s">
        <v>577</v>
      </c>
      <c r="D75" s="31" t="s">
        <v>578</v>
      </c>
      <c r="E75" s="79" t="s">
        <v>579</v>
      </c>
      <c r="F75" s="32" t="s">
        <v>585</v>
      </c>
      <c r="G75" s="56" t="s">
        <v>580</v>
      </c>
      <c r="H75" s="27" t="s">
        <v>574</v>
      </c>
      <c r="I75" s="28" t="s">
        <v>575</v>
      </c>
      <c r="J75" s="25" t="s">
        <v>576</v>
      </c>
      <c r="K75" s="27" t="s">
        <v>2182</v>
      </c>
    </row>
    <row r="76" spans="1:11" ht="16.5" thickTop="1" thickBot="1">
      <c r="A76" s="94" t="s">
        <v>104</v>
      </c>
      <c r="B76" s="60" t="s">
        <v>105</v>
      </c>
      <c r="C76" s="41">
        <v>5680</v>
      </c>
      <c r="D76" s="11">
        <v>795</v>
      </c>
      <c r="E76" s="16">
        <v>6110</v>
      </c>
      <c r="F76" s="12">
        <v>3500</v>
      </c>
      <c r="G76" s="10">
        <v>2075</v>
      </c>
      <c r="H76" s="74">
        <v>0</v>
      </c>
      <c r="I76" s="75">
        <v>0</v>
      </c>
      <c r="J76" s="70">
        <v>0</v>
      </c>
      <c r="K76" s="74">
        <v>0</v>
      </c>
    </row>
    <row r="77" spans="1:11" ht="20.25" thickTop="1" thickBot="1">
      <c r="A77" s="57" t="s">
        <v>217</v>
      </c>
      <c r="B77" s="58"/>
      <c r="C77" s="17">
        <f>SUM(C76)</f>
        <v>5680</v>
      </c>
      <c r="D77" s="43">
        <f>SUM(D76)</f>
        <v>795</v>
      </c>
      <c r="E77" s="17">
        <f>SUM(E76)</f>
        <v>6110</v>
      </c>
      <c r="F77" s="44">
        <f>SUM(F76)</f>
        <v>3500</v>
      </c>
      <c r="G77" s="45">
        <f>SUM(G76)</f>
        <v>2075</v>
      </c>
      <c r="H77" s="77">
        <f>SUM(H76:H76)</f>
        <v>0</v>
      </c>
      <c r="I77" s="73">
        <f>SUM(I76:I76)</f>
        <v>0</v>
      </c>
      <c r="J77" s="65">
        <f>SUM(J76)</f>
        <v>0</v>
      </c>
      <c r="K77" s="77">
        <f>SUM(K76:K76)</f>
        <v>0</v>
      </c>
    </row>
    <row r="78" spans="1:11" ht="16.5" thickTop="1" thickBot="1">
      <c r="A78" s="54"/>
      <c r="B78" s="54"/>
      <c r="D78" s="13"/>
      <c r="F78" s="13"/>
      <c r="G78" s="13"/>
      <c r="H78" s="55"/>
      <c r="I78" s="55"/>
      <c r="J78" s="55"/>
      <c r="K78" s="55"/>
    </row>
    <row r="79" spans="1:11" ht="42.75" customHeight="1" thickTop="1" thickBot="1">
      <c r="A79" s="1069" t="s">
        <v>107</v>
      </c>
      <c r="B79" s="1069"/>
      <c r="C79" s="30" t="s">
        <v>577</v>
      </c>
      <c r="D79" s="31" t="s">
        <v>578</v>
      </c>
      <c r="E79" s="33" t="s">
        <v>579</v>
      </c>
      <c r="F79" s="32" t="s">
        <v>585</v>
      </c>
      <c r="G79" s="56" t="s">
        <v>580</v>
      </c>
      <c r="H79" s="27" t="s">
        <v>574</v>
      </c>
      <c r="I79" s="28" t="s">
        <v>575</v>
      </c>
      <c r="J79" s="25" t="s">
        <v>576</v>
      </c>
      <c r="K79" s="27" t="s">
        <v>2182</v>
      </c>
    </row>
    <row r="80" spans="1:11" ht="15.75" thickTop="1">
      <c r="A80" s="61" t="s">
        <v>106</v>
      </c>
      <c r="B80" s="62" t="s">
        <v>107</v>
      </c>
      <c r="C80" s="14">
        <v>29102</v>
      </c>
      <c r="D80" s="81">
        <v>32323</v>
      </c>
      <c r="E80" s="14">
        <v>35036</v>
      </c>
      <c r="F80" s="83">
        <v>35000</v>
      </c>
      <c r="G80" s="84">
        <v>24360</v>
      </c>
      <c r="H80" s="88">
        <v>30000</v>
      </c>
      <c r="I80" s="89">
        <v>30000</v>
      </c>
      <c r="J80" s="90">
        <v>0</v>
      </c>
      <c r="K80" s="88">
        <v>30000</v>
      </c>
    </row>
    <row r="81" spans="1:11">
      <c r="A81" s="4" t="s">
        <v>108</v>
      </c>
      <c r="B81" s="5" t="s">
        <v>215</v>
      </c>
      <c r="C81" s="15">
        <v>158564</v>
      </c>
      <c r="D81" s="38">
        <v>32127</v>
      </c>
      <c r="E81" s="15">
        <v>-47</v>
      </c>
      <c r="F81" s="85">
        <v>0</v>
      </c>
      <c r="G81" s="40">
        <v>843</v>
      </c>
      <c r="H81" s="72">
        <v>0</v>
      </c>
      <c r="I81" s="24">
        <v>0</v>
      </c>
      <c r="J81" s="71">
        <v>0</v>
      </c>
      <c r="K81" s="72">
        <v>0</v>
      </c>
    </row>
    <row r="82" spans="1:11">
      <c r="A82" s="4" t="s">
        <v>109</v>
      </c>
      <c r="B82" s="5" t="s">
        <v>214</v>
      </c>
      <c r="C82" s="15">
        <v>0</v>
      </c>
      <c r="D82" s="38">
        <v>0</v>
      </c>
      <c r="E82" s="15">
        <v>0</v>
      </c>
      <c r="F82" s="85">
        <v>0</v>
      </c>
      <c r="G82" s="40">
        <v>6025</v>
      </c>
      <c r="H82" s="72">
        <v>5000</v>
      </c>
      <c r="I82" s="24">
        <v>5000</v>
      </c>
      <c r="J82" s="71">
        <v>0</v>
      </c>
      <c r="K82" s="72">
        <v>5000</v>
      </c>
    </row>
    <row r="83" spans="1:11">
      <c r="A83" s="4" t="s">
        <v>110</v>
      </c>
      <c r="B83" s="5" t="s">
        <v>111</v>
      </c>
      <c r="C83" s="15">
        <v>3875</v>
      </c>
      <c r="D83" s="38">
        <v>4352</v>
      </c>
      <c r="E83" s="15">
        <v>3675</v>
      </c>
      <c r="F83" s="85">
        <v>4000</v>
      </c>
      <c r="G83" s="40">
        <v>3093</v>
      </c>
      <c r="H83" s="72">
        <v>4000</v>
      </c>
      <c r="I83" s="24">
        <v>4000</v>
      </c>
      <c r="J83" s="71">
        <v>0</v>
      </c>
      <c r="K83" s="72">
        <v>4000</v>
      </c>
    </row>
    <row r="84" spans="1:11">
      <c r="A84" s="4" t="s">
        <v>112</v>
      </c>
      <c r="B84" s="5" t="s">
        <v>113</v>
      </c>
      <c r="C84" s="15">
        <v>0</v>
      </c>
      <c r="D84" s="38">
        <v>0</v>
      </c>
      <c r="E84" s="15">
        <v>0</v>
      </c>
      <c r="F84" s="85">
        <v>24500</v>
      </c>
      <c r="G84" s="40">
        <v>0</v>
      </c>
      <c r="H84" s="72">
        <v>0</v>
      </c>
      <c r="I84" s="24">
        <v>0</v>
      </c>
      <c r="J84" s="71">
        <v>0</v>
      </c>
      <c r="K84" s="72">
        <v>0</v>
      </c>
    </row>
    <row r="85" spans="1:11">
      <c r="A85" s="4" t="s">
        <v>114</v>
      </c>
      <c r="B85" s="5" t="s">
        <v>115</v>
      </c>
      <c r="C85" s="15">
        <v>33889</v>
      </c>
      <c r="D85" s="38">
        <v>19545</v>
      </c>
      <c r="E85" s="15">
        <v>31349</v>
      </c>
      <c r="F85" s="85">
        <v>0</v>
      </c>
      <c r="G85" s="40">
        <v>77770</v>
      </c>
      <c r="H85" s="72">
        <v>0</v>
      </c>
      <c r="I85" s="24">
        <v>0</v>
      </c>
      <c r="J85" s="71">
        <v>0</v>
      </c>
      <c r="K85" s="72">
        <v>0</v>
      </c>
    </row>
    <row r="86" spans="1:11">
      <c r="A86" s="4" t="s">
        <v>116</v>
      </c>
      <c r="B86" s="5" t="s">
        <v>117</v>
      </c>
      <c r="C86" s="15">
        <v>0</v>
      </c>
      <c r="D86" s="38">
        <v>0</v>
      </c>
      <c r="E86" s="15">
        <v>0</v>
      </c>
      <c r="F86" s="85">
        <v>25000</v>
      </c>
      <c r="G86" s="40">
        <v>0</v>
      </c>
      <c r="H86" s="72">
        <v>0</v>
      </c>
      <c r="I86" s="24">
        <v>0</v>
      </c>
      <c r="J86" s="71">
        <v>0</v>
      </c>
      <c r="K86" s="72">
        <v>0</v>
      </c>
    </row>
    <row r="87" spans="1:11">
      <c r="A87" s="4" t="s">
        <v>118</v>
      </c>
      <c r="B87" s="5" t="s">
        <v>119</v>
      </c>
      <c r="C87" s="15">
        <v>44579</v>
      </c>
      <c r="D87" s="38">
        <v>45277</v>
      </c>
      <c r="E87" s="15">
        <v>46327</v>
      </c>
      <c r="F87" s="85">
        <v>45000</v>
      </c>
      <c r="G87" s="40">
        <v>33038</v>
      </c>
      <c r="H87" s="72">
        <v>45000</v>
      </c>
      <c r="I87" s="24">
        <v>45000</v>
      </c>
      <c r="J87" s="71">
        <v>0</v>
      </c>
      <c r="K87" s="72">
        <v>45000</v>
      </c>
    </row>
    <row r="88" spans="1:11">
      <c r="A88" s="4" t="s">
        <v>120</v>
      </c>
      <c r="B88" s="5" t="s">
        <v>121</v>
      </c>
      <c r="C88" s="15">
        <v>0</v>
      </c>
      <c r="D88" s="38">
        <v>0</v>
      </c>
      <c r="E88" s="15">
        <v>0</v>
      </c>
      <c r="F88" s="85">
        <v>1500</v>
      </c>
      <c r="G88" s="40">
        <v>0</v>
      </c>
      <c r="H88" s="72"/>
      <c r="I88" s="24">
        <v>1500</v>
      </c>
      <c r="J88" s="71">
        <v>0</v>
      </c>
      <c r="K88" s="72"/>
    </row>
    <row r="89" spans="1:11">
      <c r="A89" s="4" t="s">
        <v>122</v>
      </c>
      <c r="B89" s="5" t="s">
        <v>123</v>
      </c>
      <c r="C89" s="15">
        <v>0</v>
      </c>
      <c r="D89" s="38">
        <v>0</v>
      </c>
      <c r="E89" s="15">
        <v>0</v>
      </c>
      <c r="F89" s="85">
        <v>0</v>
      </c>
      <c r="G89" s="40">
        <v>-2168</v>
      </c>
      <c r="H89" s="72">
        <v>0</v>
      </c>
      <c r="I89" s="24">
        <v>0</v>
      </c>
      <c r="J89" s="71">
        <v>0</v>
      </c>
      <c r="K89" s="72">
        <v>0</v>
      </c>
    </row>
    <row r="90" spans="1:11" ht="15.75" thickBot="1">
      <c r="A90" s="63" t="s">
        <v>124</v>
      </c>
      <c r="B90" s="64" t="s">
        <v>125</v>
      </c>
      <c r="C90" s="80">
        <v>0</v>
      </c>
      <c r="D90" s="82">
        <v>0</v>
      </c>
      <c r="E90" s="80">
        <v>1755</v>
      </c>
      <c r="F90" s="86">
        <v>2000</v>
      </c>
      <c r="G90" s="87">
        <v>0</v>
      </c>
      <c r="H90" s="91">
        <v>0</v>
      </c>
      <c r="I90" s="92">
        <v>2000</v>
      </c>
      <c r="J90" s="93">
        <v>0</v>
      </c>
      <c r="K90" s="91">
        <v>0</v>
      </c>
    </row>
    <row r="91" spans="1:11" ht="15" customHeight="1" thickTop="1" thickBot="1">
      <c r="A91" s="1075" t="s">
        <v>156</v>
      </c>
      <c r="B91" s="1076"/>
      <c r="C91" s="50">
        <f t="shared" ref="C91:K91" si="6">SUM(C80:C90)</f>
        <v>270009</v>
      </c>
      <c r="D91" s="42">
        <f t="shared" si="6"/>
        <v>133624</v>
      </c>
      <c r="E91" s="50">
        <f t="shared" si="6"/>
        <v>118095</v>
      </c>
      <c r="F91" s="44">
        <f t="shared" si="6"/>
        <v>137000</v>
      </c>
      <c r="G91" s="45">
        <f t="shared" si="6"/>
        <v>142961</v>
      </c>
      <c r="H91" s="18">
        <f t="shared" si="6"/>
        <v>84000</v>
      </c>
      <c r="I91" s="20">
        <f t="shared" si="6"/>
        <v>87500</v>
      </c>
      <c r="J91" s="19">
        <f t="shared" si="6"/>
        <v>0</v>
      </c>
      <c r="K91" s="18">
        <f t="shared" si="6"/>
        <v>84000</v>
      </c>
    </row>
    <row r="92" spans="1:11" ht="16.5" thickTop="1" thickBot="1">
      <c r="A92" s="54"/>
      <c r="B92" s="54"/>
      <c r="D92" s="13"/>
      <c r="F92" s="13"/>
      <c r="G92" s="13"/>
      <c r="H92" s="55"/>
      <c r="I92" s="55"/>
      <c r="J92" s="55"/>
      <c r="K92" s="55"/>
    </row>
    <row r="93" spans="1:11" ht="42.75" customHeight="1" thickTop="1" thickBot="1">
      <c r="A93" s="1069" t="s">
        <v>157</v>
      </c>
      <c r="B93" s="1069"/>
      <c r="C93" s="30" t="s">
        <v>577</v>
      </c>
      <c r="D93" s="31" t="s">
        <v>578</v>
      </c>
      <c r="E93" s="79" t="s">
        <v>579</v>
      </c>
      <c r="F93" s="32" t="s">
        <v>585</v>
      </c>
      <c r="G93" s="56" t="s">
        <v>580</v>
      </c>
      <c r="H93" s="27" t="s">
        <v>574</v>
      </c>
      <c r="I93" s="28" t="s">
        <v>575</v>
      </c>
      <c r="J93" s="25" t="s">
        <v>576</v>
      </c>
      <c r="K93" s="27" t="s">
        <v>2182</v>
      </c>
    </row>
    <row r="94" spans="1:11" ht="15.75" thickTop="1">
      <c r="A94" s="61" t="s">
        <v>126</v>
      </c>
      <c r="B94" s="62" t="s">
        <v>127</v>
      </c>
      <c r="C94" s="41">
        <v>0</v>
      </c>
      <c r="D94" s="38">
        <v>0</v>
      </c>
      <c r="E94" s="16">
        <v>100000</v>
      </c>
      <c r="F94" s="39">
        <v>0</v>
      </c>
      <c r="G94" s="40">
        <v>0</v>
      </c>
      <c r="H94" s="72">
        <v>0</v>
      </c>
      <c r="I94" s="24">
        <v>255000</v>
      </c>
      <c r="J94" s="70">
        <v>0</v>
      </c>
      <c r="K94" s="72">
        <v>0</v>
      </c>
    </row>
    <row r="95" spans="1:11">
      <c r="A95" s="6" t="s">
        <v>128</v>
      </c>
      <c r="B95" s="7" t="s">
        <v>129</v>
      </c>
      <c r="C95" s="41">
        <v>0</v>
      </c>
      <c r="D95" s="38">
        <v>0</v>
      </c>
      <c r="E95" s="16">
        <v>0</v>
      </c>
      <c r="F95" s="39">
        <v>250000</v>
      </c>
      <c r="G95" s="40">
        <v>0</v>
      </c>
      <c r="H95" s="72">
        <v>320000</v>
      </c>
      <c r="I95" s="24"/>
      <c r="J95" s="70"/>
      <c r="K95" s="72">
        <v>320000</v>
      </c>
    </row>
    <row r="96" spans="1:11">
      <c r="A96" s="4" t="s">
        <v>130</v>
      </c>
      <c r="B96" s="5" t="s">
        <v>131</v>
      </c>
      <c r="C96" s="41">
        <v>338892</v>
      </c>
      <c r="D96" s="38">
        <v>289918</v>
      </c>
      <c r="E96" s="16">
        <v>298222</v>
      </c>
      <c r="F96" s="39">
        <v>320000</v>
      </c>
      <c r="G96" s="40">
        <v>0</v>
      </c>
      <c r="H96" s="72">
        <v>562500</v>
      </c>
      <c r="I96" s="24">
        <v>375000</v>
      </c>
      <c r="J96" s="70">
        <v>0</v>
      </c>
      <c r="K96" s="72">
        <v>562500</v>
      </c>
    </row>
    <row r="97" spans="1:11">
      <c r="A97" s="4" t="s">
        <v>132</v>
      </c>
      <c r="B97" s="5" t="s">
        <v>133</v>
      </c>
      <c r="C97" s="41">
        <v>0</v>
      </c>
      <c r="D97" s="38">
        <v>0</v>
      </c>
      <c r="E97" s="16">
        <v>825741</v>
      </c>
      <c r="F97" s="39">
        <v>0</v>
      </c>
      <c r="G97" s="40">
        <v>6742</v>
      </c>
      <c r="H97" s="72">
        <v>0</v>
      </c>
      <c r="I97" s="24">
        <v>0</v>
      </c>
      <c r="J97" s="71">
        <v>0</v>
      </c>
      <c r="K97" s="72">
        <v>0</v>
      </c>
    </row>
    <row r="98" spans="1:11">
      <c r="A98" s="95" t="s">
        <v>134</v>
      </c>
      <c r="B98" s="21" t="s">
        <v>584</v>
      </c>
      <c r="C98" s="41">
        <v>932</v>
      </c>
      <c r="D98" s="38">
        <v>0</v>
      </c>
      <c r="E98" s="16">
        <v>0</v>
      </c>
      <c r="F98" s="39">
        <v>0</v>
      </c>
      <c r="G98" s="40">
        <v>0</v>
      </c>
      <c r="H98" s="72">
        <v>0</v>
      </c>
      <c r="I98" s="24"/>
      <c r="J98" s="71"/>
      <c r="K98" s="72">
        <v>0</v>
      </c>
    </row>
    <row r="99" spans="1:11" ht="15.75" thickBot="1">
      <c r="A99" s="63" t="s">
        <v>135</v>
      </c>
      <c r="B99" s="64" t="s">
        <v>136</v>
      </c>
      <c r="C99" s="41">
        <v>0</v>
      </c>
      <c r="D99" s="38">
        <v>0</v>
      </c>
      <c r="E99" s="16">
        <v>219750</v>
      </c>
      <c r="F99" s="39">
        <v>0</v>
      </c>
      <c r="G99" s="40">
        <v>0</v>
      </c>
      <c r="H99" s="72">
        <v>0</v>
      </c>
      <c r="I99" s="24">
        <v>0</v>
      </c>
      <c r="J99" s="71">
        <v>0</v>
      </c>
      <c r="K99" s="72">
        <v>0</v>
      </c>
    </row>
    <row r="100" spans="1:11" ht="20.25" thickTop="1" thickBot="1">
      <c r="A100" s="57" t="s">
        <v>158</v>
      </c>
      <c r="B100" s="58"/>
      <c r="C100" s="17">
        <f t="shared" ref="C100:K100" si="7">SUM(C94:C99)</f>
        <v>339824</v>
      </c>
      <c r="D100" s="43">
        <f t="shared" si="7"/>
        <v>289918</v>
      </c>
      <c r="E100" s="17">
        <f t="shared" si="7"/>
        <v>1443713</v>
      </c>
      <c r="F100" s="44">
        <f t="shared" si="7"/>
        <v>570000</v>
      </c>
      <c r="G100" s="45">
        <f t="shared" si="7"/>
        <v>6742</v>
      </c>
      <c r="H100" s="77">
        <f t="shared" si="7"/>
        <v>882500</v>
      </c>
      <c r="I100" s="73">
        <f t="shared" si="7"/>
        <v>630000</v>
      </c>
      <c r="J100" s="65">
        <f t="shared" si="7"/>
        <v>0</v>
      </c>
      <c r="K100" s="77">
        <f t="shared" si="7"/>
        <v>882500</v>
      </c>
    </row>
    <row r="101" spans="1:11" ht="16.5" thickTop="1" thickBot="1">
      <c r="A101" s="54"/>
      <c r="B101" s="54"/>
      <c r="D101" s="13"/>
      <c r="F101" s="13"/>
      <c r="G101" s="13"/>
      <c r="H101" s="55"/>
      <c r="I101" s="55"/>
      <c r="J101" s="55"/>
      <c r="K101" s="55"/>
    </row>
    <row r="102" spans="1:11" ht="24.75" thickTop="1" thickBot="1">
      <c r="A102" s="1073" t="s">
        <v>206</v>
      </c>
      <c r="B102" s="1074"/>
      <c r="C102" s="50">
        <f>C100+C91+C77+C73+C69+C64+C53+C45+C16</f>
        <v>11409410</v>
      </c>
      <c r="D102" s="43">
        <f>D100+D91+D77+D73+D69+D64+D53+D45+D16</f>
        <v>11402607</v>
      </c>
      <c r="E102" s="78">
        <f>E100+E91+E77+E73+E69+E64+E53+E45+E16</f>
        <v>12967908</v>
      </c>
      <c r="F102" s="44">
        <f>F100+F91+F77+F73+F69+F64+F53+F45+F16</f>
        <v>12567092</v>
      </c>
      <c r="G102" s="45">
        <f>G100+G91+G77+G73+G69+G64+G53+G45+G16</f>
        <v>10393015</v>
      </c>
      <c r="H102" s="77">
        <f>SUM(H100,H91,H77,H73,H69,H64,H53,H45,H16)</f>
        <v>13417222</v>
      </c>
      <c r="I102" s="73">
        <f>SUM(I100,I91,I77,I73,I69,I64,I53,I45,I16)</f>
        <v>9812260</v>
      </c>
      <c r="J102" s="65">
        <f>SUM(J100,J91,J77,J73,J69,J64,J53,J45,J16)</f>
        <v>0</v>
      </c>
      <c r="K102" s="77">
        <f>SUM(K100,K91,K77,K73,K69,K64,K53,K45,K16)</f>
        <v>13647189</v>
      </c>
    </row>
    <row r="103" spans="1:11" ht="15.75" thickTop="1">
      <c r="A103"/>
      <c r="B103"/>
      <c r="C103"/>
      <c r="D103"/>
      <c r="E103"/>
      <c r="F103"/>
      <c r="G103"/>
      <c r="H103"/>
      <c r="I103"/>
      <c r="J103"/>
    </row>
    <row r="104" spans="1:11">
      <c r="A104"/>
      <c r="B104"/>
      <c r="C104"/>
      <c r="D104"/>
      <c r="E104"/>
      <c r="F104"/>
      <c r="G104"/>
      <c r="H104"/>
      <c r="I104"/>
      <c r="J104"/>
    </row>
    <row r="105" spans="1:11">
      <c r="A105"/>
      <c r="B105"/>
      <c r="C105"/>
      <c r="D105"/>
      <c r="E105"/>
      <c r="F105"/>
      <c r="G105"/>
      <c r="H105"/>
      <c r="I105"/>
      <c r="J105"/>
    </row>
    <row r="106" spans="1:11">
      <c r="A106"/>
      <c r="B106"/>
      <c r="C106"/>
      <c r="D106"/>
      <c r="E106"/>
      <c r="F106"/>
      <c r="G106"/>
      <c r="H106"/>
      <c r="I106"/>
      <c r="J106"/>
    </row>
    <row r="107" spans="1:11">
      <c r="A107"/>
      <c r="B107"/>
      <c r="C107"/>
      <c r="D107"/>
      <c r="E107"/>
      <c r="F107"/>
      <c r="G107"/>
      <c r="H107"/>
      <c r="I107"/>
      <c r="J107"/>
    </row>
    <row r="108" spans="1:11">
      <c r="A108"/>
      <c r="B108"/>
      <c r="C108"/>
      <c r="D108"/>
      <c r="E108"/>
      <c r="F108"/>
      <c r="G108"/>
      <c r="H108"/>
      <c r="I108"/>
      <c r="J108"/>
    </row>
    <row r="109" spans="1:11">
      <c r="A109"/>
      <c r="B109"/>
      <c r="C109"/>
      <c r="D109"/>
      <c r="E109"/>
      <c r="F109"/>
      <c r="G109"/>
      <c r="H109"/>
      <c r="I109"/>
      <c r="J109"/>
    </row>
    <row r="110" spans="1:11">
      <c r="A110"/>
      <c r="B110"/>
      <c r="C110"/>
      <c r="D110"/>
      <c r="E110"/>
      <c r="F110"/>
      <c r="G110"/>
      <c r="H110"/>
      <c r="I110"/>
      <c r="J110"/>
    </row>
    <row r="111" spans="1:11">
      <c r="A111"/>
      <c r="B111"/>
      <c r="C111"/>
      <c r="D111"/>
      <c r="E111"/>
      <c r="F111"/>
      <c r="G111"/>
      <c r="H111"/>
      <c r="I111"/>
      <c r="J111"/>
    </row>
    <row r="112" spans="1:11">
      <c r="A112"/>
      <c r="B112"/>
      <c r="C112"/>
      <c r="D112"/>
      <c r="E112"/>
      <c r="F112"/>
      <c r="G112"/>
      <c r="H112"/>
      <c r="I112"/>
      <c r="J112"/>
    </row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 hidden="1"/>
    <row r="416" customFormat="1" hidden="1"/>
    <row r="417" customFormat="1" hidden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spans="1:18">
      <c r="A1137"/>
      <c r="B1137"/>
      <c r="C1137"/>
      <c r="D1137"/>
      <c r="E1137"/>
      <c r="F1137"/>
      <c r="G1137"/>
      <c r="H1137"/>
      <c r="I1137"/>
      <c r="J1137"/>
    </row>
    <row r="1138" spans="1:18">
      <c r="A1138"/>
      <c r="B1138"/>
      <c r="C1138"/>
      <c r="D1138"/>
      <c r="E1138"/>
      <c r="F1138"/>
      <c r="G1138"/>
      <c r="H1138"/>
      <c r="I1138"/>
      <c r="J1138"/>
    </row>
    <row r="1139" spans="1:18">
      <c r="A1139"/>
      <c r="B1139"/>
      <c r="C1139"/>
      <c r="D1139"/>
      <c r="E1139"/>
      <c r="F1139"/>
      <c r="G1139"/>
      <c r="H1139"/>
      <c r="I1139"/>
      <c r="J1139"/>
    </row>
    <row r="1140" spans="1:18">
      <c r="A1140"/>
      <c r="B1140"/>
      <c r="C1140"/>
      <c r="D1140"/>
      <c r="E1140"/>
      <c r="F1140"/>
      <c r="G1140"/>
      <c r="H1140"/>
      <c r="I1140"/>
      <c r="J1140"/>
    </row>
    <row r="1141" spans="1:18">
      <c r="A1141"/>
      <c r="B1141"/>
      <c r="C1141"/>
      <c r="D1141"/>
      <c r="E1141"/>
      <c r="F1141"/>
      <c r="G1141"/>
      <c r="H1141"/>
      <c r="I1141"/>
      <c r="J1141"/>
    </row>
    <row r="1142" spans="1:18">
      <c r="A1142"/>
      <c r="B1142"/>
      <c r="C1142"/>
      <c r="D1142"/>
      <c r="E1142"/>
      <c r="F1142"/>
      <c r="G1142"/>
      <c r="H1142"/>
      <c r="I1142"/>
      <c r="J1142"/>
    </row>
    <row r="1143" spans="1:18">
      <c r="A1143"/>
      <c r="B1143"/>
      <c r="C1143"/>
      <c r="D1143"/>
      <c r="E1143"/>
      <c r="F1143"/>
      <c r="G1143"/>
      <c r="H1143"/>
      <c r="I1143"/>
      <c r="J1143"/>
    </row>
    <row r="1144" spans="1:18">
      <c r="A1144"/>
      <c r="B1144"/>
      <c r="C1144"/>
      <c r="D1144"/>
      <c r="E1144"/>
      <c r="F1144"/>
      <c r="G1144"/>
      <c r="H1144"/>
      <c r="I1144"/>
      <c r="J1144"/>
    </row>
    <row r="1145" spans="1:18">
      <c r="A1145"/>
      <c r="B1145"/>
      <c r="C1145"/>
      <c r="D1145"/>
      <c r="E1145"/>
      <c r="F1145"/>
      <c r="G1145"/>
      <c r="H1145"/>
      <c r="I1145"/>
      <c r="J1145"/>
    </row>
    <row r="1146" spans="1:18">
      <c r="A1146"/>
      <c r="B1146"/>
      <c r="C1146"/>
      <c r="D1146"/>
      <c r="E1146"/>
      <c r="F1146"/>
      <c r="G1146"/>
      <c r="H1146"/>
      <c r="I1146"/>
      <c r="J1146"/>
      <c r="Q1146" t="s">
        <v>2272</v>
      </c>
      <c r="R1146">
        <f>K1146-J1146</f>
        <v>0</v>
      </c>
    </row>
    <row r="1147" spans="1:18">
      <c r="A1147"/>
      <c r="B1147"/>
      <c r="C1147"/>
      <c r="D1147"/>
      <c r="E1147"/>
      <c r="F1147"/>
      <c r="G1147"/>
      <c r="H1147"/>
      <c r="I1147"/>
      <c r="J1147"/>
    </row>
    <row r="1148" spans="1:18">
      <c r="A1148"/>
      <c r="B1148"/>
      <c r="C1148"/>
      <c r="D1148"/>
      <c r="E1148"/>
      <c r="F1148"/>
      <c r="G1148"/>
      <c r="H1148"/>
      <c r="I1148"/>
      <c r="J1148"/>
    </row>
    <row r="1149" spans="1:18">
      <c r="A1149"/>
      <c r="B1149"/>
      <c r="C1149"/>
      <c r="D1149"/>
      <c r="E1149"/>
      <c r="F1149"/>
      <c r="G1149"/>
      <c r="H1149"/>
      <c r="I1149"/>
      <c r="J1149"/>
    </row>
    <row r="1150" spans="1:18">
      <c r="A1150"/>
      <c r="B1150"/>
      <c r="C1150"/>
      <c r="D1150"/>
      <c r="E1150"/>
      <c r="F1150"/>
      <c r="G1150"/>
      <c r="H1150"/>
      <c r="I1150"/>
      <c r="J1150"/>
    </row>
    <row r="1151" spans="1:18">
      <c r="A1151"/>
      <c r="B1151"/>
      <c r="C1151"/>
      <c r="D1151"/>
      <c r="E1151"/>
      <c r="F1151"/>
      <c r="G1151"/>
      <c r="H1151"/>
      <c r="I1151"/>
      <c r="J1151"/>
    </row>
    <row r="1152" spans="1:18">
      <c r="A1152"/>
      <c r="B1152"/>
      <c r="C1152"/>
      <c r="D1152"/>
      <c r="E1152"/>
      <c r="F1152"/>
      <c r="G1152"/>
      <c r="H1152"/>
      <c r="I1152"/>
      <c r="J1152"/>
    </row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 hidden="1"/>
    <row r="1379" customFormat="1" hidden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 hidden="1"/>
    <row r="1392" customFormat="1"/>
    <row r="1393" customFormat="1" ht="14.25" hidden="1" customHeight="1"/>
    <row r="1394" customFormat="1"/>
    <row r="1395" customFormat="1" hidden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 hidden="1"/>
    <row r="1494" customFormat="1" hidden="1"/>
    <row r="1495" customFormat="1" hidden="1"/>
    <row r="1496" customFormat="1" hidden="1"/>
    <row r="1497" customFormat="1" hidden="1"/>
    <row r="1498" customFormat="1" hidden="1"/>
    <row r="1499" customFormat="1"/>
    <row r="1500" customFormat="1" hidden="1"/>
    <row r="1501" customFormat="1" hidden="1"/>
    <row r="1502" customFormat="1"/>
    <row r="1503" customFormat="1" hidden="1"/>
    <row r="1504" customFormat="1"/>
    <row r="1505" customFormat="1" hidden="1"/>
    <row r="1506" customFormat="1" hidden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 hidden="1"/>
    <row r="1609" customFormat="1" hidden="1"/>
    <row r="1610" customFormat="1" hidden="1"/>
    <row r="1611" customFormat="1" hidden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 hidden="1"/>
    <row r="1639" customFormat="1" hidden="1"/>
    <row r="1640" customFormat="1" hidden="1"/>
    <row r="1641" customFormat="1" hidden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 hidden="1"/>
    <row r="1655" customFormat="1" hidden="1"/>
    <row r="1656" customFormat="1"/>
    <row r="1657" customFormat="1"/>
    <row r="1658" customFormat="1"/>
    <row r="1659" customFormat="1" hidden="1"/>
    <row r="1660" customFormat="1" hidden="1"/>
    <row r="1661" customFormat="1" hidden="1"/>
    <row r="1662" customFormat="1" hidden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 hidden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 hidden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 hidden="1"/>
    <row r="1913" customFormat="1" hidden="1"/>
    <row r="1914" customFormat="1" hidden="1"/>
    <row r="1915" customFormat="1" hidden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 hidden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 ht="12.75" customHeight="1"/>
    <row r="1977" customFormat="1" hidden="1"/>
    <row r="1978" customFormat="1" hidden="1"/>
    <row r="1979" customFormat="1" hidden="1"/>
    <row r="1980" customFormat="1" hidden="1"/>
    <row r="1981" customFormat="1" hidden="1"/>
    <row r="1982" customFormat="1"/>
    <row r="1983" customFormat="1"/>
    <row r="1984" customFormat="1"/>
    <row r="1985" customFormat="1"/>
    <row r="1986" customFormat="1" ht="15.75" customHeight="1"/>
    <row r="1987" customFormat="1" ht="1.5" customHeight="1"/>
    <row r="1988" customFormat="1"/>
    <row r="1989" customFormat="1" hidden="1"/>
    <row r="1990" customFormat="1" hidden="1"/>
    <row r="1991" customFormat="1" hidden="1"/>
    <row r="1992" customFormat="1" hidden="1"/>
    <row r="1993" customFormat="1" hidden="1"/>
    <row r="1994" customFormat="1" hidden="1"/>
    <row r="1995" customFormat="1" hidden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 hidden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 hidden="1"/>
    <row r="2264" customFormat="1" hidden="1"/>
    <row r="2265" customFormat="1" hidden="1"/>
    <row r="2266" customFormat="1" hidden="1"/>
    <row r="2267" customFormat="1" hidden="1"/>
    <row r="2268" customFormat="1" hidden="1"/>
    <row r="2269" customFormat="1" hidden="1"/>
    <row r="2270" customFormat="1" hidden="1"/>
    <row r="2271" customFormat="1" hidden="1"/>
    <row r="2272" customFormat="1" hidden="1"/>
    <row r="2273" customFormat="1" hidden="1"/>
    <row r="2274" customFormat="1" hidden="1"/>
    <row r="2275" customFormat="1" hidden="1"/>
    <row r="2276" customFormat="1" hidden="1"/>
    <row r="2277" customFormat="1" hidden="1"/>
    <row r="2278" customFormat="1" hidden="1"/>
    <row r="2279" customFormat="1" hidden="1"/>
    <row r="2280" customFormat="1" hidden="1"/>
    <row r="2281" customFormat="1" hidden="1"/>
    <row r="2282" customFormat="1" hidden="1"/>
    <row r="2283" customFormat="1" hidden="1"/>
    <row r="2284" customFormat="1" hidden="1"/>
    <row r="2285" customFormat="1" hidden="1"/>
    <row r="2286" customFormat="1" hidden="1"/>
    <row r="2287" customFormat="1" hidden="1"/>
    <row r="2288" customFormat="1" hidden="1"/>
    <row r="2289" customFormat="1" hidden="1"/>
    <row r="2290" customFormat="1" hidden="1"/>
    <row r="2291" customFormat="1" hidden="1"/>
    <row r="2292" customFormat="1" hidden="1"/>
    <row r="2293" customFormat="1" hidden="1"/>
    <row r="2294" customFormat="1" hidden="1"/>
    <row r="2295" customFormat="1" hidden="1"/>
    <row r="2296" customFormat="1" hidden="1"/>
    <row r="2297" customFormat="1" hidden="1"/>
    <row r="2298" customFormat="1" hidden="1"/>
    <row r="2299" customFormat="1" hidden="1"/>
    <row r="2300" customFormat="1" hidden="1"/>
    <row r="2301" customFormat="1" hidden="1"/>
    <row r="2302" customFormat="1" hidden="1"/>
    <row r="2303" customFormat="1" hidden="1"/>
    <row r="2304" customFormat="1" hidden="1"/>
    <row r="2305" customFormat="1" hidden="1"/>
    <row r="2306" customFormat="1" hidden="1"/>
    <row r="2307" customFormat="1" hidden="1"/>
    <row r="2308" customFormat="1" hidden="1"/>
    <row r="2309" customFormat="1" hidden="1"/>
    <row r="2310" customFormat="1" hidden="1"/>
    <row r="2311" customFormat="1" hidden="1"/>
    <row r="2312" customFormat="1" hidden="1"/>
    <row r="2313" customFormat="1" hidden="1"/>
    <row r="2314" customFormat="1" hidden="1"/>
    <row r="2315" customFormat="1" hidden="1"/>
    <row r="2316" customFormat="1" hidden="1"/>
    <row r="2317" customFormat="1" hidden="1"/>
    <row r="2318" customFormat="1" hidden="1"/>
    <row r="2319" customFormat="1" hidden="1"/>
    <row r="2320" customFormat="1" hidden="1"/>
    <row r="2321" customFormat="1" hidden="1"/>
    <row r="2322" customFormat="1" hidden="1"/>
    <row r="2323" customFormat="1" hidden="1"/>
    <row r="2324" customFormat="1" hidden="1"/>
    <row r="2325" customFormat="1" hidden="1"/>
    <row r="2326" customFormat="1" hidden="1"/>
    <row r="2327" customFormat="1" hidden="1"/>
    <row r="2328" customFormat="1" hidden="1"/>
    <row r="2329" customFormat="1" hidden="1"/>
    <row r="2330" customFormat="1" hidden="1"/>
    <row r="2331" customFormat="1" hidden="1"/>
    <row r="2332" customFormat="1" hidden="1"/>
    <row r="2333" customFormat="1" hidden="1"/>
    <row r="2334" customFormat="1" hidden="1"/>
    <row r="2335" customFormat="1" hidden="1"/>
    <row r="2336" customFormat="1" hidden="1"/>
    <row r="2337" customFormat="1" hidden="1"/>
    <row r="2338" customFormat="1" hidden="1"/>
    <row r="2339" customFormat="1" hidden="1"/>
    <row r="2340" customFormat="1" hidden="1"/>
    <row r="2341" customFormat="1" hidden="1"/>
    <row r="2342" customFormat="1" hidden="1"/>
    <row r="2343" customFormat="1" hidden="1"/>
    <row r="2344" customFormat="1" hidden="1"/>
    <row r="2345" customFormat="1" hidden="1"/>
    <row r="2346" customFormat="1" hidden="1"/>
    <row r="2347" customFormat="1" hidden="1"/>
    <row r="2348" customFormat="1" hidden="1"/>
    <row r="2349" customFormat="1" hidden="1"/>
    <row r="2350" customFormat="1" hidden="1"/>
    <row r="2351" customFormat="1" hidden="1"/>
    <row r="2352" customFormat="1" hidden="1"/>
    <row r="2353" customFormat="1" hidden="1"/>
    <row r="2354" customFormat="1" hidden="1"/>
    <row r="2355" customFormat="1" hidden="1"/>
    <row r="2356" customFormat="1" hidden="1"/>
    <row r="2357" customFormat="1" hidden="1"/>
    <row r="2358" customFormat="1" hidden="1"/>
    <row r="2359" customFormat="1" hidden="1"/>
    <row r="2360" customFormat="1" hidden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 hidden="1"/>
    <row r="2489" customFormat="1" hidden="1"/>
    <row r="2490" customFormat="1" hidden="1"/>
    <row r="2491" customFormat="1" hidden="1"/>
    <row r="2492" customFormat="1" hidden="1"/>
    <row r="2493" customFormat="1" hidden="1"/>
    <row r="2494" customFormat="1" hidden="1"/>
    <row r="2495" customFormat="1" hidden="1"/>
    <row r="2496" customFormat="1" hidden="1"/>
    <row r="2497" customFormat="1" hidden="1"/>
    <row r="2498" customFormat="1" hidden="1"/>
    <row r="2499" customFormat="1" hidden="1"/>
    <row r="2500" customFormat="1" hidden="1"/>
    <row r="2501" customFormat="1" hidden="1"/>
    <row r="2502" customFormat="1" hidden="1"/>
    <row r="2503" customFormat="1" hidden="1"/>
    <row r="2504" customFormat="1" hidden="1"/>
    <row r="2505" customFormat="1" hidden="1"/>
    <row r="2506" customFormat="1" hidden="1"/>
    <row r="2507" customFormat="1" hidden="1"/>
    <row r="2508" customFormat="1" hidden="1"/>
    <row r="2509" customFormat="1" hidden="1"/>
    <row r="2510" customFormat="1" hidden="1"/>
    <row r="2511" customFormat="1" hidden="1"/>
    <row r="2512" customFormat="1" hidden="1"/>
    <row r="2513" customFormat="1" hidden="1"/>
    <row r="2514" customFormat="1" hidden="1"/>
    <row r="2515" customFormat="1" hidden="1"/>
    <row r="2516" customFormat="1" hidden="1"/>
    <row r="2517" customFormat="1" hidden="1"/>
    <row r="2518" customFormat="1" hidden="1"/>
    <row r="2519" customFormat="1" hidden="1"/>
    <row r="2520" customFormat="1" hidden="1"/>
    <row r="2521" customFormat="1" hidden="1"/>
    <row r="2522" customFormat="1" hidden="1"/>
    <row r="2523" customFormat="1" hidden="1"/>
    <row r="2524" customFormat="1" hidden="1"/>
    <row r="2525" customFormat="1" hidden="1"/>
    <row r="2526" customFormat="1" hidden="1"/>
    <row r="2527" customFormat="1" hidden="1"/>
    <row r="2528" customFormat="1" hidden="1"/>
    <row r="2529" customFormat="1" hidden="1"/>
    <row r="2530" customFormat="1" hidden="1"/>
    <row r="2531" customFormat="1" hidden="1"/>
    <row r="2532" customFormat="1" hidden="1"/>
    <row r="2533" customFormat="1" hidden="1"/>
    <row r="2534" customFormat="1" hidden="1"/>
    <row r="2535" customFormat="1" hidden="1"/>
    <row r="2536" customFormat="1" hidden="1"/>
    <row r="2537" customFormat="1" hidden="1"/>
    <row r="2538" customFormat="1" hidden="1"/>
    <row r="2539" customFormat="1" hidden="1"/>
    <row r="2540" customFormat="1" hidden="1"/>
    <row r="2541" customFormat="1" hidden="1"/>
    <row r="2542" customFormat="1" hidden="1"/>
    <row r="2543" customFormat="1" hidden="1"/>
    <row r="2544" customFormat="1" hidden="1"/>
    <row r="2545" customFormat="1" hidden="1"/>
    <row r="2546" customFormat="1" hidden="1"/>
    <row r="2547" customFormat="1" hidden="1"/>
    <row r="2548" customFormat="1" hidden="1"/>
    <row r="2549" customFormat="1" hidden="1"/>
    <row r="2550" customFormat="1" hidden="1"/>
    <row r="2551" customFormat="1" hidden="1"/>
    <row r="2552" customFormat="1" hidden="1"/>
    <row r="2553" customFormat="1" hidden="1"/>
    <row r="2554" customFormat="1" hidden="1"/>
    <row r="2555" customFormat="1" hidden="1"/>
    <row r="2556" customFormat="1" hidden="1"/>
    <row r="2557" customFormat="1" hidden="1"/>
    <row r="2558" customFormat="1" hidden="1"/>
    <row r="2559" customFormat="1" hidden="1"/>
    <row r="2560" customFormat="1" hidden="1"/>
    <row r="2561" customFormat="1" hidden="1"/>
    <row r="2562" customFormat="1" hidden="1"/>
    <row r="2563" customFormat="1" hidden="1"/>
    <row r="2564" customFormat="1" hidden="1"/>
    <row r="2565" customFormat="1" hidden="1"/>
    <row r="2566" customFormat="1" hidden="1"/>
    <row r="2567" customFormat="1" hidden="1"/>
    <row r="2568" customFormat="1" hidden="1"/>
    <row r="2569" customFormat="1" hidden="1"/>
    <row r="2570" customFormat="1" hidden="1"/>
    <row r="2571" customFormat="1" hidden="1"/>
    <row r="2572" customFormat="1" hidden="1"/>
    <row r="2573" customFormat="1" hidden="1"/>
    <row r="2574" customFormat="1" hidden="1"/>
    <row r="2575" customFormat="1" hidden="1"/>
    <row r="2576" customFormat="1" hidden="1"/>
    <row r="2577" customFormat="1" hidden="1"/>
    <row r="2578" customFormat="1" hidden="1"/>
    <row r="2579" customFormat="1" hidden="1"/>
    <row r="2580" customFormat="1" hidden="1"/>
    <row r="2581" customFormat="1" hidden="1"/>
    <row r="2582" customFormat="1" hidden="1"/>
    <row r="2583" customFormat="1" hidden="1"/>
    <row r="2584" customFormat="1" hidden="1"/>
    <row r="2585" customFormat="1" hidden="1"/>
    <row r="2586" customFormat="1" hidden="1"/>
    <row r="2587" customFormat="1" hidden="1"/>
    <row r="2588" customFormat="1" hidden="1"/>
    <row r="2589" customFormat="1" hidden="1"/>
    <row r="2590" customFormat="1" hidden="1"/>
    <row r="2591" customFormat="1" hidden="1"/>
    <row r="2592" customFormat="1" hidden="1"/>
    <row r="2593" customFormat="1" hidden="1"/>
    <row r="2594" customFormat="1" hidden="1"/>
    <row r="2595" customFormat="1" hidden="1"/>
    <row r="2596" customFormat="1" hidden="1"/>
    <row r="2597" customFormat="1" hidden="1"/>
    <row r="2598" customFormat="1" hidden="1"/>
    <row r="2599" customFormat="1" hidden="1"/>
    <row r="2600" customFormat="1" hidden="1"/>
    <row r="2601" customFormat="1" hidden="1"/>
    <row r="2602" customFormat="1" hidden="1"/>
    <row r="2603" customFormat="1" hidden="1"/>
    <row r="2604" customFormat="1" hidden="1"/>
    <row r="2605" customFormat="1" hidden="1"/>
    <row r="2606" customFormat="1" hidden="1"/>
    <row r="2607" customFormat="1" hidden="1"/>
    <row r="2608" customFormat="1" hidden="1"/>
    <row r="2609" customFormat="1" hidden="1"/>
    <row r="2610" customFormat="1" hidden="1"/>
    <row r="2611" customFormat="1" hidden="1"/>
    <row r="2612" customFormat="1" hidden="1"/>
    <row r="2613" customFormat="1" hidden="1"/>
    <row r="2614" customFormat="1" hidden="1"/>
    <row r="2615" customFormat="1" hidden="1"/>
    <row r="2616" customFormat="1" hidden="1"/>
    <row r="2617" customFormat="1" hidden="1"/>
    <row r="2618" customFormat="1" hidden="1"/>
    <row r="2619" customFormat="1" hidden="1"/>
    <row r="2620" customFormat="1" hidden="1"/>
    <row r="2621" customFormat="1" hidden="1"/>
    <row r="2622" customFormat="1" hidden="1"/>
    <row r="2623" customFormat="1" hidden="1"/>
    <row r="2624" customFormat="1" hidden="1"/>
    <row r="2625" customFormat="1" hidden="1"/>
    <row r="2626" customFormat="1" hidden="1"/>
    <row r="2627" customFormat="1" hidden="1"/>
    <row r="2628" customFormat="1" hidden="1"/>
    <row r="2629" customFormat="1" hidden="1"/>
    <row r="2630" customFormat="1" hidden="1"/>
    <row r="2631" customFormat="1" hidden="1"/>
    <row r="2632" customFormat="1" hidden="1"/>
    <row r="2633" customFormat="1" hidden="1"/>
    <row r="2634" customFormat="1" hidden="1"/>
    <row r="2635" customFormat="1" hidden="1"/>
    <row r="2636" customFormat="1" hidden="1"/>
    <row r="2637" customFormat="1" hidden="1"/>
    <row r="2638" customFormat="1" hidden="1"/>
    <row r="2639" customFormat="1" hidden="1"/>
    <row r="2640" customFormat="1" hidden="1"/>
    <row r="2641" customFormat="1" hidden="1"/>
    <row r="2642" customFormat="1" hidden="1"/>
    <row r="2643" customFormat="1" hidden="1"/>
    <row r="2644" customFormat="1" hidden="1"/>
    <row r="2645" customFormat="1" hidden="1"/>
    <row r="2646" customFormat="1" hidden="1"/>
    <row r="2647" customFormat="1" hidden="1"/>
    <row r="2648" customFormat="1" hidden="1"/>
    <row r="2649" customFormat="1" hidden="1"/>
    <row r="2650" customFormat="1" hidden="1"/>
    <row r="2651" customFormat="1" hidden="1"/>
    <row r="2652" customFormat="1" hidden="1"/>
    <row r="2653" customFormat="1" hidden="1"/>
    <row r="2654" customFormat="1" hidden="1"/>
    <row r="2655" customFormat="1" hidden="1"/>
    <row r="2656" customFormat="1" hidden="1"/>
    <row r="2657" customFormat="1" hidden="1"/>
    <row r="2658" customFormat="1" hidden="1"/>
    <row r="2659" customFormat="1" hidden="1"/>
    <row r="2660" customFormat="1" hidden="1"/>
    <row r="2661" customFormat="1" hidden="1"/>
    <row r="2662" customFormat="1" hidden="1"/>
    <row r="2663" customFormat="1" hidden="1"/>
    <row r="2664" customFormat="1" hidden="1"/>
    <row r="2665" customFormat="1" hidden="1"/>
    <row r="2666" customFormat="1" hidden="1"/>
    <row r="2667" customFormat="1" hidden="1"/>
    <row r="2668" customFormat="1" hidden="1"/>
    <row r="2669" customFormat="1" hidden="1"/>
    <row r="2670" customFormat="1" hidden="1"/>
    <row r="2671" customFormat="1" hidden="1"/>
    <row r="2672" customFormat="1" hidden="1"/>
    <row r="2673" customFormat="1" hidden="1"/>
    <row r="2674" customFormat="1" hidden="1"/>
    <row r="2675" customFormat="1" hidden="1"/>
    <row r="2676" customFormat="1" hidden="1"/>
    <row r="2677" customFormat="1" hidden="1"/>
    <row r="2678" customFormat="1" hidden="1"/>
    <row r="2679" customFormat="1" hidden="1"/>
    <row r="2680" customFormat="1" hidden="1"/>
    <row r="2681" customFormat="1" hidden="1"/>
    <row r="2682" customFormat="1" hidden="1"/>
    <row r="2683" customFormat="1" hidden="1"/>
    <row r="2684" customFormat="1" hidden="1"/>
    <row r="2685" customFormat="1" hidden="1"/>
    <row r="2686" customFormat="1" hidden="1"/>
    <row r="2687" customFormat="1" hidden="1"/>
    <row r="2688" customFormat="1" hidden="1"/>
    <row r="2689" customFormat="1" hidden="1"/>
    <row r="2690" customFormat="1" hidden="1"/>
    <row r="2691" customFormat="1" hidden="1"/>
    <row r="2692" customFormat="1" hidden="1"/>
    <row r="2693" customFormat="1" hidden="1"/>
    <row r="2694" customFormat="1" hidden="1"/>
    <row r="2695" customFormat="1" hidden="1"/>
    <row r="2696" customFormat="1" hidden="1"/>
    <row r="2697" customFormat="1" hidden="1"/>
    <row r="2698" customFormat="1" hidden="1"/>
    <row r="2699" customFormat="1" hidden="1"/>
    <row r="2700" customFormat="1" hidden="1"/>
    <row r="2701" customFormat="1" hidden="1"/>
    <row r="2702" customFormat="1" hidden="1"/>
    <row r="2703" customFormat="1" hidden="1"/>
    <row r="2704" customFormat="1" hidden="1"/>
    <row r="2705" customFormat="1" hidden="1"/>
    <row r="2706" customFormat="1" hidden="1"/>
    <row r="2707" customFormat="1" hidden="1"/>
    <row r="2708" customFormat="1" hidden="1"/>
    <row r="2709" customFormat="1" hidden="1"/>
    <row r="2710" customFormat="1" hidden="1"/>
    <row r="2711" customFormat="1" hidden="1"/>
    <row r="2712" customFormat="1" hidden="1"/>
    <row r="2713" customFormat="1" hidden="1"/>
    <row r="2714" customFormat="1" hidden="1"/>
    <row r="2715" customFormat="1" hidden="1"/>
    <row r="2716" customFormat="1" hidden="1"/>
    <row r="2717" customFormat="1" hidden="1"/>
    <row r="2718" customFormat="1" hidden="1"/>
    <row r="2719" customFormat="1" hidden="1"/>
    <row r="2720" customFormat="1" hidden="1"/>
    <row r="2721" customFormat="1" hidden="1"/>
    <row r="2722" customFormat="1" hidden="1"/>
    <row r="2723" customFormat="1" hidden="1"/>
    <row r="2724" customFormat="1" hidden="1"/>
    <row r="2725" customFormat="1" hidden="1"/>
    <row r="2726" customFormat="1" hidden="1"/>
    <row r="2727" customFormat="1" hidden="1"/>
    <row r="2728" customFormat="1" hidden="1"/>
    <row r="2729" customFormat="1" hidden="1"/>
    <row r="2730" customFormat="1" hidden="1"/>
    <row r="2731" customFormat="1" hidden="1"/>
    <row r="2732" customFormat="1" hidden="1"/>
    <row r="2733" customFormat="1" hidden="1"/>
    <row r="2734" customFormat="1" hidden="1"/>
    <row r="2735" customFormat="1" hidden="1"/>
    <row r="2736" customFormat="1" hidden="1"/>
    <row r="2737" customFormat="1" hidden="1"/>
    <row r="2738" customFormat="1" hidden="1"/>
    <row r="2739" customFormat="1" hidden="1"/>
    <row r="2740" customFormat="1" hidden="1"/>
    <row r="2741" customFormat="1" hidden="1"/>
    <row r="2742" customFormat="1" hidden="1"/>
    <row r="2743" customFormat="1" hidden="1"/>
    <row r="2744" customFormat="1" hidden="1"/>
    <row r="2745" customFormat="1" hidden="1"/>
    <row r="2746" customFormat="1" hidden="1"/>
    <row r="2747" customFormat="1" hidden="1"/>
    <row r="2748" customFormat="1" hidden="1"/>
    <row r="2749" customFormat="1" hidden="1"/>
    <row r="2750" customFormat="1" hidden="1"/>
    <row r="2751" customFormat="1" hidden="1"/>
    <row r="2752" customFormat="1" hidden="1"/>
    <row r="2753" customFormat="1" hidden="1"/>
    <row r="2754" customFormat="1" hidden="1"/>
    <row r="2755" customFormat="1" hidden="1"/>
    <row r="2756" customFormat="1" hidden="1"/>
    <row r="2757" customFormat="1" hidden="1"/>
    <row r="2758" customFormat="1" hidden="1"/>
    <row r="2759" customFormat="1" hidden="1"/>
    <row r="2760" customFormat="1" hidden="1"/>
    <row r="2761" customFormat="1" hidden="1"/>
    <row r="2762" customFormat="1" hidden="1"/>
    <row r="2763" customFormat="1" hidden="1"/>
    <row r="2764" customFormat="1" hidden="1"/>
    <row r="2765" customFormat="1" hidden="1"/>
    <row r="2766" customFormat="1" hidden="1"/>
    <row r="2767" customFormat="1" hidden="1"/>
    <row r="2768" customFormat="1" hidden="1"/>
    <row r="2769" customFormat="1" hidden="1"/>
    <row r="2770" customFormat="1" hidden="1"/>
    <row r="2771" customFormat="1" hidden="1"/>
    <row r="2772" customFormat="1" hidden="1"/>
    <row r="2773" customFormat="1" hidden="1"/>
    <row r="2774" customFormat="1" hidden="1"/>
    <row r="2775" customFormat="1" hidden="1"/>
    <row r="2776" customFormat="1" hidden="1"/>
    <row r="2777" customFormat="1" hidden="1"/>
    <row r="2778" customFormat="1" hidden="1"/>
    <row r="2779" customFormat="1" hidden="1"/>
    <row r="2780" customFormat="1" hidden="1"/>
    <row r="2781" customFormat="1" hidden="1"/>
    <row r="2782" customFormat="1" hidden="1"/>
    <row r="2783" customFormat="1" hidden="1"/>
    <row r="2784" customFormat="1" hidden="1"/>
    <row r="2785" customFormat="1" hidden="1"/>
    <row r="2786" customFormat="1" hidden="1"/>
    <row r="2787" customFormat="1" hidden="1"/>
    <row r="2788" customFormat="1" hidden="1"/>
    <row r="2789" customFormat="1" hidden="1"/>
    <row r="2790" customFormat="1" hidden="1"/>
    <row r="2791" customFormat="1" hidden="1"/>
    <row r="2792" customFormat="1" hidden="1"/>
    <row r="2793" customFormat="1" hidden="1"/>
    <row r="2794" customFormat="1" hidden="1"/>
    <row r="2795" customFormat="1" hidden="1"/>
    <row r="2796" customFormat="1" hidden="1"/>
    <row r="2797" customFormat="1" hidden="1"/>
    <row r="2798" customFormat="1" hidden="1"/>
    <row r="2799" customFormat="1" hidden="1"/>
    <row r="2800" customFormat="1" hidden="1"/>
    <row r="2801" customFormat="1" hidden="1"/>
    <row r="2802" customFormat="1" hidden="1"/>
    <row r="2803" customFormat="1" hidden="1"/>
    <row r="2804" customFormat="1" hidden="1"/>
    <row r="2805" customFormat="1" hidden="1"/>
    <row r="2806" customFormat="1" hidden="1"/>
    <row r="2807" customFormat="1" hidden="1"/>
    <row r="2808" customFormat="1" hidden="1"/>
    <row r="2809" customFormat="1" hidden="1"/>
    <row r="2810" customFormat="1" hidden="1"/>
    <row r="2811" customFormat="1" hidden="1"/>
    <row r="2812" customFormat="1" hidden="1"/>
    <row r="2813" customFormat="1" hidden="1"/>
    <row r="2814" customFormat="1" hidden="1"/>
    <row r="2815" customFormat="1" hidden="1"/>
    <row r="2816" customFormat="1" hidden="1"/>
    <row r="2817" customFormat="1" hidden="1"/>
    <row r="2818" customFormat="1" hidden="1"/>
    <row r="2819" customFormat="1" hidden="1"/>
    <row r="2820" customFormat="1" hidden="1"/>
    <row r="2821" customFormat="1" hidden="1"/>
    <row r="2822" customFormat="1" hidden="1"/>
    <row r="2823" customFormat="1" hidden="1"/>
    <row r="2824" customFormat="1" hidden="1"/>
    <row r="2825" customFormat="1" hidden="1"/>
    <row r="2826" customFormat="1" hidden="1"/>
    <row r="2827" customFormat="1" hidden="1"/>
    <row r="2828" customFormat="1" hidden="1"/>
    <row r="2829" customFormat="1" hidden="1"/>
    <row r="2830" customFormat="1" hidden="1"/>
    <row r="2831" customFormat="1" hidden="1"/>
    <row r="2832" customFormat="1" hidden="1"/>
    <row r="2833" customFormat="1" hidden="1"/>
    <row r="2834" customFormat="1" hidden="1"/>
    <row r="2835" customFormat="1" hidden="1"/>
    <row r="2836" customFormat="1" hidden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 hidden="1"/>
    <row r="2867" customFormat="1" hidden="1"/>
    <row r="2868" customFormat="1" hidden="1"/>
    <row r="2869" customFormat="1" hidden="1"/>
    <row r="2870" customFormat="1" hidden="1"/>
    <row r="2871" customFormat="1" hidden="1"/>
    <row r="2872" customFormat="1" hidden="1"/>
    <row r="2873" customFormat="1" hidden="1"/>
    <row r="2874" customFormat="1" hidden="1"/>
    <row r="2875" customFormat="1" hidden="1"/>
    <row r="2876" customFormat="1" hidden="1"/>
    <row r="2877" customFormat="1" hidden="1"/>
    <row r="2878" customFormat="1" hidden="1"/>
    <row r="2879" customFormat="1" hidden="1"/>
    <row r="2880" customFormat="1" hidden="1"/>
    <row r="2881" customFormat="1" hidden="1"/>
    <row r="2882" customFormat="1" hidden="1"/>
    <row r="2883" customFormat="1" hidden="1"/>
    <row r="2884" customFormat="1" hidden="1"/>
    <row r="2885" customFormat="1" hidden="1"/>
    <row r="2886" customFormat="1" hidden="1"/>
    <row r="2887" customFormat="1" hidden="1"/>
    <row r="2888" customFormat="1" hidden="1"/>
    <row r="2889" customFormat="1" hidden="1"/>
    <row r="2890" customFormat="1" hidden="1"/>
    <row r="2891" customFormat="1" hidden="1"/>
    <row r="2892" customFormat="1" hidden="1"/>
    <row r="2893" customFormat="1" hidden="1"/>
    <row r="2894" customFormat="1" hidden="1"/>
    <row r="2895" customFormat="1" hidden="1"/>
    <row r="2896" customFormat="1" hidden="1"/>
    <row r="2897" customFormat="1" hidden="1"/>
    <row r="2898" customFormat="1" hidden="1"/>
    <row r="2899" customFormat="1" hidden="1"/>
    <row r="2900" customFormat="1" hidden="1"/>
    <row r="2901" customFormat="1" hidden="1"/>
    <row r="2902" customFormat="1" hidden="1"/>
    <row r="2903" customFormat="1" hidden="1"/>
    <row r="2904" customFormat="1" hidden="1"/>
    <row r="2905" customFormat="1" hidden="1"/>
    <row r="2906" customFormat="1" hidden="1"/>
    <row r="2907" customFormat="1" hidden="1"/>
    <row r="2908" customFormat="1" hidden="1"/>
    <row r="2909" customFormat="1" hidden="1"/>
    <row r="2910" customFormat="1" hidden="1"/>
    <row r="2911" customFormat="1" hidden="1"/>
    <row r="2912" customFormat="1" hidden="1"/>
    <row r="2913" customFormat="1" hidden="1"/>
    <row r="2914" customFormat="1" hidden="1"/>
    <row r="2915" customFormat="1" hidden="1"/>
    <row r="2916" customFormat="1" hidden="1"/>
    <row r="2917" customFormat="1" hidden="1"/>
    <row r="2918" customFormat="1" hidden="1"/>
    <row r="2919" customFormat="1" hidden="1"/>
    <row r="2920" customFormat="1" hidden="1"/>
    <row r="2921" customFormat="1" hidden="1"/>
    <row r="2922" customFormat="1" hidden="1"/>
    <row r="2923" customFormat="1" hidden="1"/>
    <row r="2924" customFormat="1" hidden="1"/>
    <row r="2925" customFormat="1" hidden="1"/>
    <row r="2926" customFormat="1" hidden="1"/>
    <row r="2927" customFormat="1" hidden="1"/>
    <row r="2928" customFormat="1" hidden="1"/>
    <row r="2929" customFormat="1" hidden="1"/>
    <row r="2930" customFormat="1" hidden="1"/>
    <row r="2931" customFormat="1" hidden="1"/>
    <row r="2932" customFormat="1" hidden="1"/>
    <row r="2933" customFormat="1" hidden="1"/>
    <row r="2934" customFormat="1" hidden="1"/>
    <row r="2935" customFormat="1" hidden="1"/>
    <row r="2936" customFormat="1" hidden="1"/>
    <row r="2937" customFormat="1" hidden="1"/>
    <row r="2938" customFormat="1" hidden="1"/>
    <row r="2939" customFormat="1" hidden="1"/>
    <row r="2940" customFormat="1" hidden="1"/>
    <row r="2941" customFormat="1" hidden="1"/>
    <row r="2942" customFormat="1" hidden="1"/>
    <row r="2943" customFormat="1" hidden="1"/>
    <row r="2944" customFormat="1" hidden="1"/>
    <row r="2945" customFormat="1" hidden="1"/>
    <row r="2946" customFormat="1" hidden="1"/>
    <row r="2947" customFormat="1" hidden="1"/>
    <row r="2948" customFormat="1" hidden="1"/>
    <row r="2949" customFormat="1" hidden="1"/>
    <row r="2950" customFormat="1" hidden="1"/>
    <row r="2951" customFormat="1" hidden="1"/>
    <row r="2952" customFormat="1" hidden="1"/>
    <row r="2953" customFormat="1" hidden="1"/>
    <row r="2954" customFormat="1" hidden="1"/>
    <row r="2955" customFormat="1" hidden="1"/>
    <row r="2956" customFormat="1" hidden="1"/>
    <row r="2957" customFormat="1" hidden="1"/>
    <row r="2958" customFormat="1" hidden="1"/>
    <row r="2959" customFormat="1" hidden="1"/>
    <row r="2960" customFormat="1" hidden="1"/>
    <row r="2961" customFormat="1" hidden="1"/>
    <row r="2962" customFormat="1" hidden="1"/>
    <row r="2963" customFormat="1" hidden="1"/>
    <row r="2964" customFormat="1" hidden="1"/>
    <row r="2965" customFormat="1" hidden="1"/>
    <row r="2966" customFormat="1" hidden="1"/>
    <row r="2967" customFormat="1" hidden="1"/>
    <row r="2968" customFormat="1" hidden="1"/>
    <row r="2969" customFormat="1" hidden="1"/>
    <row r="2970" customFormat="1" hidden="1"/>
    <row r="2971" customFormat="1" hidden="1"/>
    <row r="2972" customFormat="1" hidden="1"/>
    <row r="2973" customFormat="1" hidden="1"/>
    <row r="2974" customFormat="1" hidden="1"/>
    <row r="2975" customFormat="1" hidden="1"/>
    <row r="2976" customFormat="1" hidden="1"/>
    <row r="2977" customFormat="1" hidden="1"/>
    <row r="2978" customFormat="1" hidden="1"/>
    <row r="2979" customFormat="1" hidden="1"/>
    <row r="2980" customFormat="1" hidden="1"/>
    <row r="2981" customFormat="1" hidden="1"/>
    <row r="2982" customFormat="1" hidden="1"/>
    <row r="2983" customFormat="1" hidden="1"/>
    <row r="2984" customFormat="1" hidden="1"/>
    <row r="2985" customFormat="1" hidden="1"/>
    <row r="2986" customFormat="1" hidden="1"/>
    <row r="2987" customFormat="1" hidden="1"/>
    <row r="2988" customFormat="1" hidden="1"/>
    <row r="2989" customFormat="1" hidden="1"/>
    <row r="2990" customFormat="1" hidden="1"/>
    <row r="2991" customFormat="1" hidden="1"/>
    <row r="2992" customFormat="1" hidden="1"/>
    <row r="2993" customFormat="1" hidden="1"/>
    <row r="2994" customFormat="1" hidden="1"/>
    <row r="2995" customFormat="1" hidden="1"/>
    <row r="2996" customFormat="1" hidden="1"/>
    <row r="2997" customFormat="1" hidden="1"/>
    <row r="2998" customFormat="1" hidden="1"/>
    <row r="2999" customFormat="1" hidden="1"/>
    <row r="3000" customFormat="1" hidden="1"/>
    <row r="3001" customFormat="1" hidden="1"/>
    <row r="3002" customFormat="1" hidden="1"/>
    <row r="3003" customFormat="1" hidden="1"/>
    <row r="3004" customFormat="1" hidden="1"/>
    <row r="3005" customFormat="1" hidden="1"/>
    <row r="3006" customFormat="1" hidden="1"/>
    <row r="3007" customFormat="1" hidden="1"/>
    <row r="3008" customFormat="1" hidden="1"/>
    <row r="3009" customFormat="1" hidden="1"/>
    <row r="3010" customFormat="1" hidden="1"/>
    <row r="3011" customFormat="1" hidden="1"/>
    <row r="3012" customFormat="1" hidden="1"/>
    <row r="3013" customFormat="1" hidden="1"/>
    <row r="3014" customFormat="1" hidden="1"/>
    <row r="3015" customFormat="1" hidden="1"/>
    <row r="3016" customFormat="1" hidden="1"/>
    <row r="3017" customFormat="1" hidden="1"/>
    <row r="3018" customFormat="1" hidden="1"/>
    <row r="3019" customFormat="1" hidden="1"/>
    <row r="3020" customFormat="1" hidden="1"/>
    <row r="3021" customFormat="1" hidden="1"/>
    <row r="3022" customFormat="1" hidden="1"/>
    <row r="3023" customFormat="1" hidden="1"/>
    <row r="3024" customFormat="1" hidden="1"/>
    <row r="3025" customFormat="1" hidden="1"/>
    <row r="3026" customFormat="1" hidden="1"/>
    <row r="3027" customFormat="1" hidden="1"/>
    <row r="3028" customFormat="1" hidden="1"/>
    <row r="3029" customFormat="1" hidden="1"/>
    <row r="3030" customFormat="1" hidden="1"/>
    <row r="3031" customFormat="1" hidden="1"/>
    <row r="3032" customFormat="1" hidden="1"/>
    <row r="3033" customFormat="1" hidden="1"/>
    <row r="3034" customFormat="1" hidden="1"/>
    <row r="3035" customFormat="1" hidden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 hidden="1"/>
    <row r="3347" customFormat="1" hidden="1"/>
    <row r="3348" customFormat="1" hidden="1"/>
    <row r="3349" customFormat="1" hidden="1"/>
    <row r="3350" customFormat="1" hidden="1"/>
    <row r="3351" customFormat="1" hidden="1"/>
    <row r="3352" customFormat="1" hidden="1"/>
    <row r="3353" customFormat="1" hidden="1"/>
    <row r="3354" customFormat="1" hidden="1"/>
    <row r="3355" customFormat="1" hidden="1"/>
    <row r="3356" customFormat="1" hidden="1"/>
    <row r="3357" customFormat="1" hidden="1"/>
    <row r="3358" customFormat="1" hidden="1"/>
    <row r="3359" customFormat="1" hidden="1"/>
    <row r="3360" customFormat="1" hidden="1"/>
    <row r="3361" customFormat="1" hidden="1"/>
    <row r="3362" customFormat="1" hidden="1"/>
    <row r="3363" customFormat="1" hidden="1"/>
    <row r="3364" customFormat="1" hidden="1"/>
    <row r="3365" customFormat="1" hidden="1"/>
    <row r="3366" customFormat="1" hidden="1"/>
    <row r="3367" customFormat="1" hidden="1"/>
    <row r="3368" customFormat="1" hidden="1"/>
    <row r="3369" customFormat="1" hidden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 hidden="1"/>
    <row r="3379" customFormat="1" hidden="1"/>
    <row r="3380" customFormat="1" hidden="1"/>
    <row r="3381" customFormat="1" hidden="1"/>
    <row r="3382" customFormat="1" hidden="1"/>
    <row r="3383" customFormat="1"/>
    <row r="3384" customFormat="1"/>
    <row r="3385" customFormat="1" hidden="1"/>
    <row r="3386" customFormat="1"/>
    <row r="3387" customFormat="1"/>
    <row r="3388" customFormat="1" ht="15.75" customHeight="1"/>
    <row r="3389" customFormat="1" hidden="1"/>
    <row r="3390" customFormat="1" hidden="1"/>
    <row r="3391" customFormat="1" hidden="1"/>
    <row r="3392" customFormat="1" hidden="1"/>
    <row r="3393" customFormat="1"/>
    <row r="3394" customFormat="1"/>
    <row r="3395" customFormat="1"/>
    <row r="3396" customFormat="1"/>
    <row r="3397" customFormat="1"/>
    <row r="3398" customFormat="1" hidden="1"/>
    <row r="3399" customFormat="1" hidden="1"/>
    <row r="3400" customFormat="1" hidden="1"/>
    <row r="3401" customFormat="1" hidden="1"/>
    <row r="3402" customFormat="1" hidden="1"/>
    <row r="3403" customFormat="1" hidden="1"/>
    <row r="3404" customFormat="1" hidden="1"/>
    <row r="3405" customFormat="1" hidden="1"/>
    <row r="3406" customFormat="1" hidden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 hidden="1"/>
    <row r="3418" customFormat="1" hidden="1"/>
    <row r="3419" customFormat="1" hidden="1"/>
    <row r="3420" customFormat="1" hidden="1"/>
    <row r="3421" customFormat="1" hidden="1"/>
    <row r="3422" customFormat="1" hidden="1"/>
    <row r="3423" customFormat="1" hidden="1"/>
    <row r="3424" customFormat="1" hidden="1"/>
    <row r="3425" customFormat="1" hidden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 hidden="1"/>
    <row r="3446" customFormat="1" hidden="1"/>
    <row r="3447" customFormat="1" hidden="1"/>
    <row r="3448" customFormat="1" hidden="1"/>
    <row r="3449" customFormat="1" hidden="1"/>
    <row r="3450" customFormat="1" hidden="1"/>
    <row r="3451" customFormat="1" hidden="1"/>
    <row r="3452" customFormat="1" hidden="1"/>
    <row r="3453" customFormat="1" hidden="1"/>
    <row r="3454" customFormat="1" hidden="1"/>
    <row r="3455" customFormat="1" hidden="1"/>
    <row r="3456" customFormat="1" hidden="1"/>
    <row r="3457" customFormat="1" hidden="1"/>
    <row r="3458" customFormat="1" hidden="1"/>
    <row r="3459" customFormat="1" hidden="1"/>
    <row r="3460" customFormat="1" hidden="1"/>
    <row r="3461" customFormat="1" hidden="1"/>
    <row r="3462" customFormat="1" hidden="1"/>
    <row r="3463" customFormat="1" hidden="1"/>
    <row r="3464" customFormat="1" hidden="1"/>
    <row r="3465" customFormat="1" hidden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 hidden="1"/>
    <row r="3630" customFormat="1"/>
    <row r="3631" customFormat="1"/>
    <row r="3632" customFormat="1"/>
    <row r="3633" customFormat="1"/>
    <row r="3634" customFormat="1" hidden="1"/>
    <row r="3635" customFormat="1"/>
    <row r="3636" customFormat="1" hidden="1"/>
    <row r="3637" customFormat="1"/>
    <row r="3638" customFormat="1"/>
    <row r="3639" customFormat="1"/>
    <row r="3640" customFormat="1"/>
    <row r="3641" customFormat="1" hidden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 ht="0.75" hidden="1" customHeight="1"/>
    <row r="3731" customFormat="1" hidden="1"/>
    <row r="3732" customFormat="1" hidden="1"/>
    <row r="3733" customFormat="1" hidden="1"/>
    <row r="3734" customFormat="1" hidden="1"/>
    <row r="3735" customFormat="1" hidden="1"/>
    <row r="3736" customFormat="1" hidden="1"/>
    <row r="3737" customFormat="1" hidden="1"/>
    <row r="3738" customFormat="1" hidden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 hidden="1"/>
    <row r="3748" customFormat="1"/>
    <row r="3749" customFormat="1"/>
    <row r="3750" customFormat="1" hidden="1"/>
    <row r="3751" customFormat="1" hidden="1"/>
    <row r="3752" customFormat="1" hidden="1"/>
    <row r="3753" customFormat="1"/>
    <row r="3754" customFormat="1" hidden="1"/>
    <row r="3755" customFormat="1"/>
    <row r="3756" customFormat="1" hidden="1"/>
    <row r="3757" customFormat="1" hidden="1"/>
    <row r="3758" customFormat="1" hidden="1"/>
    <row r="3759" customFormat="1"/>
    <row r="3760" customFormat="1"/>
    <row r="3761" customFormat="1" hidden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 hidden="1"/>
    <row r="3802" customFormat="1" hidden="1"/>
    <row r="3803" customFormat="1" hidden="1"/>
    <row r="3804" customFormat="1"/>
    <row r="3805" customFormat="1" hidden="1"/>
    <row r="3806" customFormat="1" hidden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 hidden="1"/>
    <row r="3859" customFormat="1" hidden="1"/>
    <row r="3860" customFormat="1" hidden="1"/>
    <row r="3861" customFormat="1" hidden="1"/>
    <row r="3862" customFormat="1" hidden="1"/>
    <row r="3863" customFormat="1" hidden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 hidden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 hidden="1"/>
    <row r="4003" customFormat="1" hidden="1"/>
    <row r="4004" customFormat="1" hidden="1"/>
    <row r="4005" customFormat="1" hidden="1"/>
    <row r="4006" customFormat="1" hidden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 hidden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spans="1:10">
      <c r="A4385"/>
      <c r="B4385"/>
      <c r="C4385"/>
      <c r="D4385"/>
      <c r="E4385"/>
      <c r="F4385"/>
      <c r="G4385"/>
      <c r="H4385"/>
      <c r="I4385"/>
      <c r="J4385"/>
    </row>
    <row r="4386" spans="1:10">
      <c r="A4386"/>
      <c r="B4386"/>
      <c r="C4386"/>
      <c r="D4386"/>
      <c r="E4386"/>
      <c r="F4386"/>
      <c r="G4386"/>
      <c r="H4386"/>
      <c r="I4386"/>
      <c r="J4386"/>
    </row>
    <row r="4387" spans="1:10">
      <c r="A4387"/>
      <c r="B4387"/>
      <c r="C4387"/>
      <c r="D4387"/>
      <c r="E4387"/>
      <c r="F4387"/>
      <c r="G4387"/>
      <c r="H4387"/>
      <c r="I4387"/>
      <c r="J4387"/>
    </row>
    <row r="4388" spans="1:10">
      <c r="A4388"/>
      <c r="B4388"/>
      <c r="C4388"/>
      <c r="D4388"/>
      <c r="E4388"/>
      <c r="F4388"/>
      <c r="G4388"/>
      <c r="H4388"/>
      <c r="I4388"/>
      <c r="J4388"/>
    </row>
    <row r="4389" spans="1:10">
      <c r="A4389"/>
      <c r="B4389"/>
      <c r="C4389"/>
      <c r="D4389"/>
      <c r="E4389"/>
      <c r="F4389"/>
      <c r="G4389"/>
      <c r="H4389"/>
      <c r="I4389"/>
      <c r="J4389"/>
    </row>
    <row r="4390" spans="1:10">
      <c r="A4390"/>
      <c r="B4390"/>
      <c r="C4390"/>
      <c r="D4390"/>
      <c r="E4390"/>
      <c r="F4390"/>
      <c r="G4390"/>
      <c r="H4390"/>
      <c r="I4390"/>
      <c r="J4390"/>
    </row>
    <row r="4391" spans="1:10">
      <c r="A4391"/>
      <c r="B4391"/>
      <c r="C4391"/>
      <c r="D4391"/>
      <c r="E4391"/>
      <c r="F4391"/>
      <c r="G4391"/>
      <c r="H4391"/>
      <c r="I4391"/>
      <c r="J4391"/>
    </row>
    <row r="4392" spans="1:10">
      <c r="A4392"/>
      <c r="B4392"/>
      <c r="C4392"/>
      <c r="D4392"/>
      <c r="E4392"/>
      <c r="F4392"/>
      <c r="G4392"/>
      <c r="H4392"/>
      <c r="I4392"/>
      <c r="J4392"/>
    </row>
    <row r="4393" spans="1:10">
      <c r="A4393"/>
      <c r="B4393"/>
      <c r="C4393"/>
      <c r="D4393"/>
      <c r="E4393"/>
      <c r="F4393"/>
      <c r="G4393"/>
      <c r="H4393"/>
      <c r="I4393"/>
      <c r="J4393"/>
    </row>
    <row r="4394" spans="1:10" hidden="1"/>
    <row r="4395" spans="1:10" hidden="1"/>
    <row r="4396" spans="1:10" hidden="1"/>
    <row r="4397" spans="1:10" hidden="1"/>
    <row r="4398" spans="1:10" hidden="1"/>
    <row r="4399" spans="1:10" hidden="1"/>
  </sheetData>
  <mergeCells count="13">
    <mergeCell ref="A102:B102"/>
    <mergeCell ref="A71:B71"/>
    <mergeCell ref="A73:B73"/>
    <mergeCell ref="A75:B75"/>
    <mergeCell ref="A79:B79"/>
    <mergeCell ref="A91:B91"/>
    <mergeCell ref="A93:B93"/>
    <mergeCell ref="A66:B66"/>
    <mergeCell ref="A2:B2"/>
    <mergeCell ref="A16:B16"/>
    <mergeCell ref="A18:B18"/>
    <mergeCell ref="A47:B47"/>
    <mergeCell ref="A55:B55"/>
  </mergeCells>
  <printOptions horizontalCentered="1"/>
  <pageMargins left="0.25" right="0.25" top="0.75" bottom="0.75" header="0.3" footer="0.3"/>
  <pageSetup scale="87" orientation="portrait" r:id="rId1"/>
  <headerFooter>
    <oddHeader>&amp;C&amp;14</oddHeader>
  </headerFooter>
  <rowBreaks count="2" manualBreakCount="2">
    <brk id="17" max="16383" man="1"/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46"/>
  <sheetViews>
    <sheetView workbookViewId="0">
      <selection activeCell="H3" sqref="H3"/>
    </sheetView>
  </sheetViews>
  <sheetFormatPr defaultRowHeight="15"/>
  <cols>
    <col min="1" max="1" width="11" customWidth="1"/>
    <col min="2" max="2" width="17.42578125" customWidth="1"/>
    <col min="3" max="3" width="0.5703125" customWidth="1"/>
    <col min="4" max="4" width="0.42578125" customWidth="1"/>
    <col min="5" max="5" width="11.5703125" customWidth="1"/>
    <col min="6" max="6" width="0.42578125" customWidth="1"/>
    <col min="7" max="12" width="11.5703125" customWidth="1"/>
  </cols>
  <sheetData>
    <row r="1" spans="1:15">
      <c r="A1" s="394"/>
    </row>
    <row r="2" spans="1:15" ht="18.75">
      <c r="F2" s="1187" t="s">
        <v>2231</v>
      </c>
      <c r="G2" s="1188"/>
      <c r="H2" s="1188"/>
      <c r="I2" s="1188"/>
      <c r="J2" s="1188"/>
      <c r="K2" s="1188"/>
      <c r="L2" s="1188"/>
      <c r="M2" s="1188"/>
      <c r="N2" s="1188"/>
      <c r="O2" s="1188"/>
    </row>
    <row r="3" spans="1:15" ht="18.75">
      <c r="F3" s="365" t="s">
        <v>2240</v>
      </c>
    </row>
    <row r="4" spans="1:15" ht="15.75" thickBot="1">
      <c r="C4" s="357"/>
      <c r="D4" s="3"/>
      <c r="E4" s="3"/>
      <c r="F4" s="3"/>
      <c r="G4" s="3"/>
      <c r="H4" s="3"/>
      <c r="I4" s="3"/>
      <c r="J4" s="3"/>
    </row>
    <row r="5" spans="1:15" ht="20.25" thickTop="1" thickBot="1">
      <c r="A5" s="1186" t="s">
        <v>824</v>
      </c>
      <c r="B5" s="1186"/>
      <c r="C5" s="357"/>
      <c r="D5" s="3"/>
      <c r="E5" s="3"/>
      <c r="F5" s="368"/>
      <c r="G5" s="409" t="s">
        <v>2232</v>
      </c>
      <c r="H5" s="366" t="s">
        <v>210</v>
      </c>
      <c r="I5" s="406" t="s">
        <v>505</v>
      </c>
      <c r="J5" s="367" t="s">
        <v>742</v>
      </c>
      <c r="K5" s="416" t="s">
        <v>2186</v>
      </c>
      <c r="L5" s="399" t="s">
        <v>2187</v>
      </c>
    </row>
    <row r="6" spans="1:15" ht="15.75" customHeight="1" thickTop="1">
      <c r="A6" s="357"/>
      <c r="B6" s="357"/>
      <c r="C6" s="357"/>
      <c r="D6" s="1189" t="s">
        <v>2233</v>
      </c>
      <c r="E6" s="1191" t="s">
        <v>2234</v>
      </c>
      <c r="F6" s="1193" t="s">
        <v>2235</v>
      </c>
      <c r="G6" s="1195" t="s">
        <v>2236</v>
      </c>
      <c r="H6" s="1197" t="s">
        <v>568</v>
      </c>
      <c r="I6" s="1195" t="s">
        <v>2236</v>
      </c>
      <c r="J6" s="1199" t="s">
        <v>2262</v>
      </c>
      <c r="K6" s="1195" t="s">
        <v>2262</v>
      </c>
      <c r="L6" s="1202" t="s">
        <v>2263</v>
      </c>
    </row>
    <row r="7" spans="1:15" ht="16.5" thickBot="1">
      <c r="A7" s="1201" t="s">
        <v>0</v>
      </c>
      <c r="B7" s="1201"/>
      <c r="C7" s="357"/>
      <c r="D7" s="1190"/>
      <c r="E7" s="1192"/>
      <c r="F7" s="1194"/>
      <c r="G7" s="1196"/>
      <c r="H7" s="1198"/>
      <c r="I7" s="1196"/>
      <c r="J7" s="1200"/>
      <c r="K7" s="1196"/>
      <c r="L7" s="1203"/>
    </row>
    <row r="8" spans="1:15" ht="16.5" thickTop="1" thickBot="1">
      <c r="A8" s="358" t="s">
        <v>2237</v>
      </c>
      <c r="B8" s="359" t="s">
        <v>2238</v>
      </c>
      <c r="C8" s="357">
        <v>0</v>
      </c>
      <c r="D8" s="360">
        <v>0</v>
      </c>
      <c r="E8" s="410">
        <v>0</v>
      </c>
      <c r="F8" s="361">
        <v>13597</v>
      </c>
      <c r="G8" s="370">
        <v>759694</v>
      </c>
      <c r="H8" s="407">
        <v>2174482</v>
      </c>
      <c r="I8" s="369">
        <v>1237892</v>
      </c>
      <c r="J8" s="404">
        <v>2174482</v>
      </c>
      <c r="K8" s="369">
        <v>1385240</v>
      </c>
      <c r="L8" s="400">
        <v>1385240</v>
      </c>
    </row>
    <row r="9" spans="1:15" ht="16.5" thickTop="1" thickBot="1">
      <c r="A9" s="357"/>
      <c r="B9" s="357"/>
      <c r="C9" s="357"/>
      <c r="D9" s="3"/>
      <c r="E9" s="3"/>
      <c r="F9" s="3"/>
      <c r="G9" s="373"/>
      <c r="H9" s="373"/>
      <c r="I9" s="374"/>
      <c r="J9" s="373"/>
      <c r="K9" s="374"/>
      <c r="L9" s="401"/>
    </row>
    <row r="10" spans="1:15" ht="17.25" thickTop="1" thickBot="1">
      <c r="A10" s="1201" t="s">
        <v>152</v>
      </c>
      <c r="B10" s="1201"/>
      <c r="C10" s="357">
        <v>0</v>
      </c>
      <c r="D10" s="362">
        <v>0</v>
      </c>
      <c r="E10" s="411">
        <v>0</v>
      </c>
      <c r="F10" s="363">
        <v>13597</v>
      </c>
      <c r="G10" s="371">
        <f>SUM(G8)</f>
        <v>759694</v>
      </c>
      <c r="H10" s="408">
        <f>SUM(H8:H9)</f>
        <v>2174482</v>
      </c>
      <c r="I10" s="372">
        <f>SUM(I8)</f>
        <v>1237892</v>
      </c>
      <c r="J10" s="405">
        <f>SUM(J8)</f>
        <v>2174482</v>
      </c>
      <c r="K10" s="372">
        <f>SUM(K8)</f>
        <v>1385240</v>
      </c>
      <c r="L10" s="402">
        <f>SUM(L8)</f>
        <v>1385240</v>
      </c>
    </row>
    <row r="11" spans="1:15" ht="15.75" thickTop="1">
      <c r="A11" s="357"/>
      <c r="B11" s="357"/>
      <c r="C11" s="357"/>
      <c r="D11" s="3"/>
      <c r="E11" s="3"/>
      <c r="F11" s="3"/>
      <c r="G11" s="373"/>
      <c r="H11" s="373"/>
      <c r="I11" s="374"/>
      <c r="J11" s="373"/>
      <c r="K11" s="374"/>
      <c r="L11" s="401"/>
    </row>
    <row r="12" spans="1:15" ht="16.5" thickBot="1">
      <c r="A12" s="1201" t="s">
        <v>103</v>
      </c>
      <c r="B12" s="1201"/>
      <c r="C12" s="357"/>
      <c r="D12" s="3"/>
      <c r="E12" s="3"/>
      <c r="F12" s="3"/>
      <c r="G12" s="373"/>
      <c r="H12" s="373"/>
      <c r="I12" s="374"/>
      <c r="J12" s="373"/>
      <c r="K12" s="374"/>
      <c r="L12" s="401"/>
    </row>
    <row r="13" spans="1:15" ht="16.5" thickTop="1" thickBot="1">
      <c r="A13" s="358" t="s">
        <v>2239</v>
      </c>
      <c r="B13" s="359" t="s">
        <v>618</v>
      </c>
      <c r="C13" s="357">
        <v>36</v>
      </c>
      <c r="D13" s="360">
        <v>2</v>
      </c>
      <c r="E13" s="410">
        <v>0</v>
      </c>
      <c r="F13" s="94">
        <v>0</v>
      </c>
      <c r="G13" s="370">
        <v>0</v>
      </c>
      <c r="H13" s="407">
        <v>7934</v>
      </c>
      <c r="I13" s="369">
        <v>19570</v>
      </c>
      <c r="J13" s="404">
        <v>7934</v>
      </c>
      <c r="K13" s="369">
        <v>15000</v>
      </c>
      <c r="L13" s="400">
        <v>17000</v>
      </c>
    </row>
    <row r="14" spans="1:15" ht="16.5" thickTop="1" thickBot="1">
      <c r="A14" s="357"/>
      <c r="B14" s="357"/>
      <c r="C14" s="357"/>
      <c r="D14" s="3"/>
      <c r="E14" s="3"/>
      <c r="F14" s="3"/>
      <c r="G14" s="373"/>
      <c r="H14" s="373"/>
      <c r="I14" s="374"/>
      <c r="J14" s="373"/>
      <c r="K14" s="374"/>
      <c r="L14" s="401"/>
    </row>
    <row r="15" spans="1:15" ht="17.25" thickTop="1" thickBot="1">
      <c r="A15" s="1201" t="s">
        <v>155</v>
      </c>
      <c r="B15" s="1201"/>
      <c r="C15" s="357">
        <v>36</v>
      </c>
      <c r="D15" s="362">
        <v>2</v>
      </c>
      <c r="E15" s="411">
        <v>0</v>
      </c>
      <c r="F15" s="364">
        <v>0</v>
      </c>
      <c r="G15" s="371">
        <v>0</v>
      </c>
      <c r="H15" s="408">
        <f>SUM(H13)</f>
        <v>7934</v>
      </c>
      <c r="I15" s="372">
        <f>SUM(I13)</f>
        <v>19570</v>
      </c>
      <c r="J15" s="405">
        <f>SUM(J13)</f>
        <v>7934</v>
      </c>
      <c r="K15" s="372">
        <f>SUM(K13)</f>
        <v>15000</v>
      </c>
      <c r="L15" s="402">
        <f>SUM(L13)</f>
        <v>17000</v>
      </c>
    </row>
    <row r="16" spans="1:15" ht="16.5" thickTop="1" thickBot="1">
      <c r="A16" s="357"/>
      <c r="B16" s="357"/>
      <c r="C16" s="357"/>
      <c r="D16" s="3"/>
      <c r="E16" s="3"/>
      <c r="F16" s="3"/>
      <c r="G16" s="373"/>
      <c r="H16" s="373"/>
      <c r="I16" s="374"/>
      <c r="J16" s="373"/>
      <c r="K16" s="374"/>
      <c r="L16" s="401"/>
    </row>
    <row r="17" spans="1:12" ht="20.25" thickTop="1" thickBot="1">
      <c r="A17" s="1186" t="s">
        <v>206</v>
      </c>
      <c r="B17" s="1186"/>
      <c r="C17" s="357">
        <v>36</v>
      </c>
      <c r="D17" s="362">
        <v>2</v>
      </c>
      <c r="E17" s="411">
        <v>0</v>
      </c>
      <c r="F17" s="363">
        <v>13597</v>
      </c>
      <c r="G17" s="371">
        <f t="shared" ref="G17:L17" si="0">SUM(G15,G10)</f>
        <v>759694</v>
      </c>
      <c r="H17" s="405">
        <f t="shared" si="0"/>
        <v>2182416</v>
      </c>
      <c r="I17" s="371">
        <f t="shared" si="0"/>
        <v>1257462</v>
      </c>
      <c r="J17" s="405">
        <f t="shared" si="0"/>
        <v>2182416</v>
      </c>
      <c r="K17" s="417">
        <f t="shared" si="0"/>
        <v>1400240</v>
      </c>
      <c r="L17" s="403">
        <f t="shared" si="0"/>
        <v>1402240</v>
      </c>
    </row>
    <row r="18" spans="1:12" ht="15.75" thickTop="1">
      <c r="A18" s="357"/>
      <c r="B18" s="357"/>
      <c r="C18" s="357"/>
      <c r="D18" s="3"/>
      <c r="E18" s="3"/>
      <c r="F18" s="3"/>
      <c r="G18" s="3"/>
      <c r="H18" s="3"/>
      <c r="I18" s="3"/>
      <c r="J18" s="3"/>
    </row>
    <row r="1146" spans="17:18">
      <c r="Q1146" t="s">
        <v>2272</v>
      </c>
      <c r="R1146">
        <f>K1146-J1146</f>
        <v>0</v>
      </c>
    </row>
  </sheetData>
  <mergeCells count="16">
    <mergeCell ref="A17:B17"/>
    <mergeCell ref="F2:O2"/>
    <mergeCell ref="A5:B5"/>
    <mergeCell ref="D6:D7"/>
    <mergeCell ref="E6:E7"/>
    <mergeCell ref="F6:F7"/>
    <mergeCell ref="G6:G7"/>
    <mergeCell ref="H6:H7"/>
    <mergeCell ref="I6:I7"/>
    <mergeCell ref="J6:J7"/>
    <mergeCell ref="A7:B7"/>
    <mergeCell ref="A10:B10"/>
    <mergeCell ref="A12:B12"/>
    <mergeCell ref="A15:B15"/>
    <mergeCell ref="K6:K7"/>
    <mergeCell ref="L6:L7"/>
  </mergeCells>
  <printOptions horizontalCentered="1"/>
  <pageMargins left="0.25" right="0.25" top="0.75" bottom="0.75" header="0.3" footer="0.3"/>
  <pageSetup scale="87" orientation="portrait" r:id="rId1"/>
  <headerFooter>
    <oddHeader>&amp;C&amp;14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6"/>
  <sheetViews>
    <sheetView workbookViewId="0">
      <selection activeCell="O1158" sqref="O1158:P1158"/>
    </sheetView>
  </sheetViews>
  <sheetFormatPr defaultRowHeight="15"/>
  <cols>
    <col min="7" max="8" width="11.5703125" customWidth="1"/>
    <col min="10" max="10" width="11.5703125" customWidth="1"/>
  </cols>
  <sheetData>
    <row r="1" spans="1:1" ht="180">
      <c r="A1" s="394" t="s">
        <v>2273</v>
      </c>
    </row>
    <row r="1146" spans="17:18">
      <c r="Q1146" t="s">
        <v>2272</v>
      </c>
      <c r="R1146">
        <f>K1146-J1146</f>
        <v>0</v>
      </c>
    </row>
  </sheetData>
  <printOptions horizontalCentered="1"/>
  <pageMargins left="0.25" right="0.25" top="0.75" bottom="0.75" header="0.3" footer="0.3"/>
  <pageSetup scale="87" orientation="portrait" horizontalDpi="4294967295" verticalDpi="4294967295" r:id="rId1"/>
  <headerFooter>
    <oddHeader>&amp;C&amp;14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99"/>
  <sheetViews>
    <sheetView topLeftCell="C1" workbookViewId="0">
      <selection activeCell="O1158" sqref="O1158:P1158"/>
    </sheetView>
  </sheetViews>
  <sheetFormatPr defaultColWidth="9.42578125" defaultRowHeight="15"/>
  <cols>
    <col min="1" max="1" width="64.5703125" style="3" customWidth="1"/>
    <col min="2" max="2" width="28.42578125" style="3" customWidth="1"/>
    <col min="3" max="3" width="11.5703125" style="13" customWidth="1"/>
    <col min="4" max="4" width="11.5703125" style="9" customWidth="1"/>
    <col min="5" max="5" width="11.5703125" style="13" customWidth="1"/>
    <col min="6" max="7" width="11.5703125" style="9" customWidth="1"/>
    <col min="8" max="8" width="11.5703125" style="68" customWidth="1"/>
    <col min="9" max="9" width="11.5703125" style="68" hidden="1" customWidth="1"/>
    <col min="10" max="10" width="11.5703125" style="68" customWidth="1"/>
    <col min="11" max="11" width="11.5703125" customWidth="1"/>
  </cols>
  <sheetData>
    <row r="1" spans="1:11" ht="24" customHeight="1" thickBot="1">
      <c r="A1" s="396" t="s">
        <v>2273</v>
      </c>
      <c r="B1" s="8"/>
      <c r="C1" s="47"/>
      <c r="D1" s="29"/>
      <c r="E1" s="47"/>
      <c r="F1" s="29"/>
      <c r="G1" s="29"/>
    </row>
    <row r="2" spans="1:11" s="1" customFormat="1" ht="42.75" customHeight="1" thickTop="1" thickBot="1">
      <c r="A2" s="1069" t="s">
        <v>0</v>
      </c>
      <c r="B2" s="1070"/>
      <c r="C2" s="79" t="s">
        <v>577</v>
      </c>
      <c r="D2" s="31" t="s">
        <v>578</v>
      </c>
      <c r="E2" s="79" t="s">
        <v>579</v>
      </c>
      <c r="F2" s="32" t="s">
        <v>585</v>
      </c>
      <c r="G2" s="56" t="s">
        <v>580</v>
      </c>
      <c r="H2" s="27" t="s">
        <v>574</v>
      </c>
      <c r="I2" s="28" t="s">
        <v>575</v>
      </c>
      <c r="J2" s="25" t="s">
        <v>576</v>
      </c>
      <c r="K2" s="27" t="s">
        <v>2182</v>
      </c>
    </row>
    <row r="3" spans="1:11" ht="15.75" customHeight="1" thickTop="1">
      <c r="A3" s="61" t="s">
        <v>1</v>
      </c>
      <c r="B3" s="62" t="s">
        <v>2</v>
      </c>
      <c r="C3" s="48">
        <v>2676542</v>
      </c>
      <c r="D3" s="35">
        <v>2418221</v>
      </c>
      <c r="E3" s="23">
        <v>2415683</v>
      </c>
      <c r="F3" s="36">
        <v>2951920</v>
      </c>
      <c r="G3" s="37">
        <v>2593906</v>
      </c>
      <c r="H3" s="74">
        <v>3192033</v>
      </c>
      <c r="I3" s="69"/>
      <c r="J3" s="70"/>
      <c r="K3" s="74">
        <v>3422000</v>
      </c>
    </row>
    <row r="4" spans="1:11">
      <c r="A4" s="4" t="s">
        <v>3</v>
      </c>
      <c r="B4" s="5" t="s">
        <v>4</v>
      </c>
      <c r="C4" s="41">
        <v>0</v>
      </c>
      <c r="D4" s="38">
        <v>0</v>
      </c>
      <c r="E4" s="16">
        <v>0</v>
      </c>
      <c r="F4" s="39">
        <v>76500</v>
      </c>
      <c r="G4" s="40">
        <v>74509</v>
      </c>
      <c r="H4" s="24">
        <v>75000</v>
      </c>
      <c r="I4" s="24"/>
      <c r="J4" s="71"/>
      <c r="K4" s="24">
        <v>75000</v>
      </c>
    </row>
    <row r="5" spans="1:11">
      <c r="A5" s="4" t="s">
        <v>5</v>
      </c>
      <c r="B5" s="5" t="s">
        <v>6</v>
      </c>
      <c r="C5" s="41">
        <v>162734</v>
      </c>
      <c r="D5" s="38">
        <v>286950</v>
      </c>
      <c r="E5" s="16">
        <v>447802</v>
      </c>
      <c r="F5" s="39">
        <v>380000</v>
      </c>
      <c r="G5" s="40">
        <v>288929</v>
      </c>
      <c r="H5" s="72">
        <v>300000</v>
      </c>
      <c r="I5" s="24"/>
      <c r="J5" s="71"/>
      <c r="K5" s="72">
        <v>300000</v>
      </c>
    </row>
    <row r="6" spans="1:11">
      <c r="A6" s="4" t="s">
        <v>7</v>
      </c>
      <c r="B6" s="5" t="s">
        <v>8</v>
      </c>
      <c r="C6" s="41">
        <v>19398</v>
      </c>
      <c r="D6" s="38">
        <v>7187</v>
      </c>
      <c r="E6" s="16">
        <v>3456</v>
      </c>
      <c r="F6" s="39">
        <v>40000</v>
      </c>
      <c r="G6" s="40">
        <v>28488</v>
      </c>
      <c r="H6" s="72">
        <v>25000</v>
      </c>
      <c r="I6" s="24">
        <v>40000</v>
      </c>
      <c r="J6" s="71"/>
      <c r="K6" s="72">
        <v>25000</v>
      </c>
    </row>
    <row r="7" spans="1:11">
      <c r="A7" s="4" t="s">
        <v>583</v>
      </c>
      <c r="B7" s="5" t="s">
        <v>9</v>
      </c>
      <c r="C7" s="41">
        <v>0</v>
      </c>
      <c r="D7" s="38">
        <v>25784</v>
      </c>
      <c r="E7" s="16">
        <v>8285</v>
      </c>
      <c r="F7" s="39">
        <v>0</v>
      </c>
      <c r="G7" s="40">
        <v>0</v>
      </c>
      <c r="H7" s="72">
        <v>0</v>
      </c>
      <c r="I7" s="24"/>
      <c r="J7" s="71"/>
      <c r="K7" s="72">
        <v>0</v>
      </c>
    </row>
    <row r="8" spans="1:11">
      <c r="A8" s="4" t="s">
        <v>10</v>
      </c>
      <c r="B8" s="5" t="s">
        <v>11</v>
      </c>
      <c r="C8" s="41">
        <v>1081983</v>
      </c>
      <c r="D8" s="38">
        <v>1135164</v>
      </c>
      <c r="E8" s="16">
        <v>1109325</v>
      </c>
      <c r="F8" s="39">
        <v>1110000</v>
      </c>
      <c r="G8" s="40">
        <v>1210430</v>
      </c>
      <c r="H8" s="72">
        <v>1110000</v>
      </c>
      <c r="I8" s="24">
        <v>1120000</v>
      </c>
      <c r="J8" s="71"/>
      <c r="K8" s="72">
        <v>1110000</v>
      </c>
    </row>
    <row r="9" spans="1:11">
      <c r="A9" s="4" t="s">
        <v>12</v>
      </c>
      <c r="B9" s="5" t="s">
        <v>13</v>
      </c>
      <c r="C9" s="41">
        <v>2859555</v>
      </c>
      <c r="D9" s="38">
        <v>2889590</v>
      </c>
      <c r="E9" s="16">
        <v>2856349</v>
      </c>
      <c r="F9" s="39">
        <v>2800000</v>
      </c>
      <c r="G9" s="40">
        <v>2277047</v>
      </c>
      <c r="H9" s="72">
        <v>2900000</v>
      </c>
      <c r="I9" s="24">
        <v>3050000</v>
      </c>
      <c r="J9" s="71"/>
      <c r="K9" s="72">
        <v>2900000</v>
      </c>
    </row>
    <row r="10" spans="1:11">
      <c r="A10" s="4" t="s">
        <v>14</v>
      </c>
      <c r="B10" s="5" t="s">
        <v>15</v>
      </c>
      <c r="C10" s="41">
        <v>401498</v>
      </c>
      <c r="D10" s="38">
        <v>395787</v>
      </c>
      <c r="E10" s="16">
        <v>387139</v>
      </c>
      <c r="F10" s="39">
        <v>380000</v>
      </c>
      <c r="G10" s="40">
        <v>283226</v>
      </c>
      <c r="H10" s="72">
        <v>380000</v>
      </c>
      <c r="I10" s="24">
        <v>380000</v>
      </c>
      <c r="J10" s="71"/>
      <c r="K10" s="72">
        <v>380000</v>
      </c>
    </row>
    <row r="11" spans="1:11">
      <c r="A11" s="4" t="s">
        <v>16</v>
      </c>
      <c r="B11" s="5" t="s">
        <v>17</v>
      </c>
      <c r="C11" s="41">
        <v>52312</v>
      </c>
      <c r="D11" s="38">
        <v>51299</v>
      </c>
      <c r="E11" s="16">
        <v>42543</v>
      </c>
      <c r="F11" s="39">
        <v>50000</v>
      </c>
      <c r="G11" s="40">
        <v>33956</v>
      </c>
      <c r="H11" s="72">
        <v>50000</v>
      </c>
      <c r="I11" s="24">
        <v>50000</v>
      </c>
      <c r="J11" s="71"/>
      <c r="K11" s="72">
        <v>50000</v>
      </c>
    </row>
    <row r="12" spans="1:11">
      <c r="A12" s="4" t="s">
        <v>18</v>
      </c>
      <c r="B12" s="5" t="s">
        <v>19</v>
      </c>
      <c r="C12" s="41">
        <v>318607</v>
      </c>
      <c r="D12" s="38">
        <v>358195</v>
      </c>
      <c r="E12" s="16">
        <v>392569</v>
      </c>
      <c r="F12" s="39">
        <v>370000</v>
      </c>
      <c r="G12" s="40">
        <v>501896</v>
      </c>
      <c r="H12" s="72">
        <v>480000</v>
      </c>
      <c r="I12" s="24">
        <v>480000</v>
      </c>
      <c r="J12" s="71"/>
      <c r="K12" s="72">
        <v>480000</v>
      </c>
    </row>
    <row r="13" spans="1:11">
      <c r="A13" s="4" t="s">
        <v>20</v>
      </c>
      <c r="B13" s="5" t="s">
        <v>21</v>
      </c>
      <c r="C13" s="41">
        <v>1035832</v>
      </c>
      <c r="D13" s="38">
        <v>1100227</v>
      </c>
      <c r="E13" s="16">
        <v>1139180</v>
      </c>
      <c r="F13" s="39">
        <v>1140000</v>
      </c>
      <c r="G13" s="40">
        <v>1187591</v>
      </c>
      <c r="H13" s="72">
        <v>1190000</v>
      </c>
      <c r="I13" s="72">
        <v>1190000</v>
      </c>
      <c r="J13" s="71"/>
      <c r="K13" s="72">
        <v>1190000</v>
      </c>
    </row>
    <row r="14" spans="1:11">
      <c r="A14" s="4" t="s">
        <v>22</v>
      </c>
      <c r="B14" s="5" t="s">
        <v>23</v>
      </c>
      <c r="C14" s="41">
        <v>90193</v>
      </c>
      <c r="D14" s="38">
        <v>110207</v>
      </c>
      <c r="E14" s="16">
        <v>85095</v>
      </c>
      <c r="F14" s="39">
        <v>110000</v>
      </c>
      <c r="G14" s="40">
        <v>0</v>
      </c>
      <c r="H14" s="72">
        <v>110000</v>
      </c>
      <c r="I14" s="24">
        <v>110000</v>
      </c>
      <c r="J14" s="71"/>
      <c r="K14" s="72">
        <v>110000</v>
      </c>
    </row>
    <row r="15" spans="1:11" ht="15.75" thickBot="1">
      <c r="A15" s="63" t="s">
        <v>24</v>
      </c>
      <c r="B15" s="64" t="s">
        <v>25</v>
      </c>
      <c r="C15" s="41">
        <v>28468</v>
      </c>
      <c r="D15" s="38">
        <v>24420</v>
      </c>
      <c r="E15" s="16">
        <v>15210</v>
      </c>
      <c r="F15" s="39">
        <v>30179</v>
      </c>
      <c r="G15" s="40">
        <v>5566</v>
      </c>
      <c r="H15" s="72">
        <v>10000</v>
      </c>
      <c r="I15" s="24">
        <v>10000</v>
      </c>
      <c r="J15" s="71"/>
      <c r="K15" s="72">
        <v>10000</v>
      </c>
    </row>
    <row r="16" spans="1:11" ht="20.25" thickTop="1" thickBot="1">
      <c r="A16" s="1071" t="s">
        <v>152</v>
      </c>
      <c r="B16" s="1072"/>
      <c r="C16" s="17">
        <f t="shared" ref="C16:J16" si="0">SUM(C3:C15)</f>
        <v>8727122</v>
      </c>
      <c r="D16" s="43">
        <f t="shared" si="0"/>
        <v>8803031</v>
      </c>
      <c r="E16" s="17">
        <f t="shared" si="0"/>
        <v>8902636</v>
      </c>
      <c r="F16" s="44">
        <f t="shared" si="0"/>
        <v>9438599</v>
      </c>
      <c r="G16" s="45">
        <f t="shared" si="0"/>
        <v>8485544</v>
      </c>
      <c r="H16" s="77">
        <f t="shared" si="0"/>
        <v>9822033</v>
      </c>
      <c r="I16" s="73">
        <f t="shared" si="0"/>
        <v>6430000</v>
      </c>
      <c r="J16" s="65">
        <f t="shared" si="0"/>
        <v>0</v>
      </c>
      <c r="K16" s="77">
        <f>SUM(K3:K15)</f>
        <v>10052000</v>
      </c>
    </row>
    <row r="17" spans="1:11" ht="16.5" thickTop="1" thickBot="1">
      <c r="A17" s="54"/>
      <c r="B17" s="54"/>
      <c r="D17" s="13"/>
      <c r="F17" s="13"/>
      <c r="G17" s="13"/>
      <c r="H17" s="55"/>
      <c r="I17" s="55"/>
      <c r="J17" s="55"/>
      <c r="K17" s="55"/>
    </row>
    <row r="18" spans="1:11" ht="42.75" customHeight="1" thickTop="1" thickBot="1">
      <c r="A18" s="1069" t="s">
        <v>151</v>
      </c>
      <c r="B18" s="1069"/>
      <c r="C18" s="79" t="s">
        <v>577</v>
      </c>
      <c r="D18" s="31" t="s">
        <v>578</v>
      </c>
      <c r="E18" s="79" t="s">
        <v>579</v>
      </c>
      <c r="F18" s="32" t="s">
        <v>585</v>
      </c>
      <c r="G18" s="56" t="s">
        <v>580</v>
      </c>
      <c r="H18" s="27" t="s">
        <v>574</v>
      </c>
      <c r="I18" s="28" t="s">
        <v>575</v>
      </c>
      <c r="J18" s="25" t="s">
        <v>576</v>
      </c>
      <c r="K18" s="27" t="s">
        <v>2182</v>
      </c>
    </row>
    <row r="19" spans="1:11" ht="15.75" thickTop="1">
      <c r="A19" s="61" t="s">
        <v>26</v>
      </c>
      <c r="B19" s="62" t="s">
        <v>27</v>
      </c>
      <c r="C19" s="41">
        <v>34474</v>
      </c>
      <c r="D19" s="38">
        <v>39417</v>
      </c>
      <c r="E19" s="16">
        <v>44750</v>
      </c>
      <c r="F19" s="39">
        <v>45000</v>
      </c>
      <c r="G19" s="40">
        <v>40589</v>
      </c>
      <c r="H19" s="26">
        <v>47000</v>
      </c>
      <c r="I19" s="24">
        <v>47000</v>
      </c>
      <c r="J19" s="71"/>
      <c r="K19" s="26">
        <v>47000</v>
      </c>
    </row>
    <row r="20" spans="1:11">
      <c r="A20" s="4" t="s">
        <v>28</v>
      </c>
      <c r="B20" s="5" t="s">
        <v>29</v>
      </c>
      <c r="C20" s="41">
        <v>23188</v>
      </c>
      <c r="D20" s="38">
        <v>24750</v>
      </c>
      <c r="E20" s="16">
        <v>25875</v>
      </c>
      <c r="F20" s="39">
        <v>30000</v>
      </c>
      <c r="G20" s="40">
        <v>25373</v>
      </c>
      <c r="H20" s="26">
        <v>26000</v>
      </c>
      <c r="I20" s="24">
        <v>30000</v>
      </c>
      <c r="J20" s="71"/>
      <c r="K20" s="26">
        <v>26000</v>
      </c>
    </row>
    <row r="21" spans="1:11">
      <c r="A21" s="4" t="s">
        <v>30</v>
      </c>
      <c r="B21" s="5" t="s">
        <v>31</v>
      </c>
      <c r="C21" s="41">
        <v>56000</v>
      </c>
      <c r="D21" s="38">
        <v>57167</v>
      </c>
      <c r="E21" s="16">
        <v>65042</v>
      </c>
      <c r="F21" s="39">
        <v>80000</v>
      </c>
      <c r="G21" s="40">
        <v>67958</v>
      </c>
      <c r="H21" s="26">
        <v>75000</v>
      </c>
      <c r="I21" s="24">
        <v>82000</v>
      </c>
      <c r="J21" s="71"/>
      <c r="K21" s="26">
        <v>75000</v>
      </c>
    </row>
    <row r="22" spans="1:11">
      <c r="A22" s="4" t="s">
        <v>32</v>
      </c>
      <c r="B22" s="5" t="s">
        <v>33</v>
      </c>
      <c r="C22" s="41">
        <v>900</v>
      </c>
      <c r="D22" s="38">
        <v>1600</v>
      </c>
      <c r="E22" s="16">
        <v>1500</v>
      </c>
      <c r="F22" s="39">
        <v>1200</v>
      </c>
      <c r="G22" s="40">
        <v>1388</v>
      </c>
      <c r="H22" s="26">
        <v>1200</v>
      </c>
      <c r="I22" s="24">
        <v>1500</v>
      </c>
      <c r="J22" s="71"/>
      <c r="K22" s="26">
        <v>1200</v>
      </c>
    </row>
    <row r="23" spans="1:11">
      <c r="A23" s="4" t="s">
        <v>34</v>
      </c>
      <c r="B23" s="5" t="s">
        <v>35</v>
      </c>
      <c r="C23" s="41">
        <v>23200</v>
      </c>
      <c r="D23" s="38">
        <v>38063</v>
      </c>
      <c r="E23" s="16">
        <v>34425</v>
      </c>
      <c r="F23" s="39">
        <v>35000</v>
      </c>
      <c r="G23" s="40">
        <v>39325</v>
      </c>
      <c r="H23" s="26">
        <v>36000</v>
      </c>
      <c r="I23" s="24">
        <v>40000</v>
      </c>
      <c r="J23" s="71"/>
      <c r="K23" s="26">
        <v>36000</v>
      </c>
    </row>
    <row r="24" spans="1:11">
      <c r="A24" s="4" t="s">
        <v>36</v>
      </c>
      <c r="B24" s="5" t="s">
        <v>37</v>
      </c>
      <c r="C24" s="41">
        <v>6090</v>
      </c>
      <c r="D24" s="38">
        <v>9350</v>
      </c>
      <c r="E24" s="16">
        <v>8475</v>
      </c>
      <c r="F24" s="39">
        <v>10000</v>
      </c>
      <c r="G24" s="40">
        <v>3450</v>
      </c>
      <c r="H24" s="26">
        <v>5000</v>
      </c>
      <c r="I24" s="24">
        <v>5000</v>
      </c>
      <c r="J24" s="71"/>
      <c r="K24" s="26">
        <v>5000</v>
      </c>
    </row>
    <row r="25" spans="1:11">
      <c r="A25" s="4" t="s">
        <v>38</v>
      </c>
      <c r="B25" s="5" t="s">
        <v>39</v>
      </c>
      <c r="C25" s="41">
        <v>148554</v>
      </c>
      <c r="D25" s="38">
        <v>76751</v>
      </c>
      <c r="E25" s="16">
        <v>62642</v>
      </c>
      <c r="F25" s="39">
        <v>81000</v>
      </c>
      <c r="G25" s="40">
        <v>86296</v>
      </c>
      <c r="H25" s="26">
        <v>95000</v>
      </c>
      <c r="I25" s="24">
        <v>95000</v>
      </c>
      <c r="J25" s="71"/>
      <c r="K25" s="26">
        <v>95000</v>
      </c>
    </row>
    <row r="26" spans="1:11">
      <c r="A26" s="4" t="s">
        <v>40</v>
      </c>
      <c r="B26" s="5" t="s">
        <v>41</v>
      </c>
      <c r="C26" s="41">
        <v>172248</v>
      </c>
      <c r="D26" s="38">
        <v>60172</v>
      </c>
      <c r="E26" s="16">
        <v>105668</v>
      </c>
      <c r="F26" s="39">
        <v>85000</v>
      </c>
      <c r="G26" s="40">
        <v>68737</v>
      </c>
      <c r="H26" s="26">
        <v>90000</v>
      </c>
      <c r="I26" s="24">
        <v>115000</v>
      </c>
      <c r="J26" s="71"/>
      <c r="K26" s="26">
        <v>90000</v>
      </c>
    </row>
    <row r="27" spans="1:11">
      <c r="A27" s="4" t="s">
        <v>42</v>
      </c>
      <c r="B27" s="5" t="s">
        <v>43</v>
      </c>
      <c r="C27" s="41">
        <v>14086</v>
      </c>
      <c r="D27" s="38">
        <v>8751</v>
      </c>
      <c r="E27" s="16">
        <v>10360</v>
      </c>
      <c r="F27" s="39">
        <v>9372</v>
      </c>
      <c r="G27" s="40">
        <v>11014</v>
      </c>
      <c r="H27" s="26">
        <v>13277</v>
      </c>
      <c r="I27" s="24">
        <v>13500</v>
      </c>
      <c r="J27" s="71"/>
      <c r="K27" s="26">
        <v>13277</v>
      </c>
    </row>
    <row r="28" spans="1:11">
      <c r="A28" s="4" t="s">
        <v>44</v>
      </c>
      <c r="B28" s="5" t="s">
        <v>45</v>
      </c>
      <c r="C28" s="41">
        <v>29522</v>
      </c>
      <c r="D28" s="38">
        <v>23446</v>
      </c>
      <c r="E28" s="16">
        <v>20716</v>
      </c>
      <c r="F28" s="39">
        <v>20800</v>
      </c>
      <c r="G28" s="40">
        <v>20090</v>
      </c>
      <c r="H28" s="26">
        <v>21000</v>
      </c>
      <c r="I28" s="24">
        <v>25000</v>
      </c>
      <c r="J28" s="71"/>
      <c r="K28" s="26">
        <v>21000</v>
      </c>
    </row>
    <row r="29" spans="1:11">
      <c r="A29" s="4" t="s">
        <v>46</v>
      </c>
      <c r="B29" s="5" t="s">
        <v>47</v>
      </c>
      <c r="C29" s="41">
        <v>55355</v>
      </c>
      <c r="D29" s="38">
        <v>28750</v>
      </c>
      <c r="E29" s="16">
        <v>21116</v>
      </c>
      <c r="F29" s="39">
        <v>28000</v>
      </c>
      <c r="G29" s="40">
        <v>18115</v>
      </c>
      <c r="H29" s="26">
        <v>28000</v>
      </c>
      <c r="I29" s="24">
        <v>28000</v>
      </c>
      <c r="J29" s="71"/>
      <c r="K29" s="26">
        <v>28000</v>
      </c>
    </row>
    <row r="30" spans="1:11">
      <c r="A30" s="4" t="s">
        <v>48</v>
      </c>
      <c r="B30" s="5" t="s">
        <v>49</v>
      </c>
      <c r="C30" s="41">
        <v>60</v>
      </c>
      <c r="D30" s="38">
        <v>0</v>
      </c>
      <c r="E30" s="16">
        <v>0</v>
      </c>
      <c r="F30" s="39">
        <v>0</v>
      </c>
      <c r="G30" s="40">
        <v>0</v>
      </c>
      <c r="H30" s="26">
        <v>0</v>
      </c>
      <c r="I30" s="24">
        <v>0</v>
      </c>
      <c r="J30" s="71">
        <v>0</v>
      </c>
      <c r="K30" s="26">
        <v>0</v>
      </c>
    </row>
    <row r="31" spans="1:11">
      <c r="A31" s="4" t="s">
        <v>50</v>
      </c>
      <c r="B31" s="5" t="s">
        <v>51</v>
      </c>
      <c r="C31" s="41">
        <v>2225</v>
      </c>
      <c r="D31" s="38">
        <v>675</v>
      </c>
      <c r="E31" s="16">
        <v>675</v>
      </c>
      <c r="F31" s="39">
        <v>1000</v>
      </c>
      <c r="G31" s="40">
        <v>1350</v>
      </c>
      <c r="H31" s="26">
        <v>1000</v>
      </c>
      <c r="I31" s="24">
        <v>1500</v>
      </c>
      <c r="J31" s="71"/>
      <c r="K31" s="26">
        <v>1000</v>
      </c>
    </row>
    <row r="32" spans="1:11">
      <c r="A32" s="4" t="s">
        <v>52</v>
      </c>
      <c r="B32" s="5" t="s">
        <v>53</v>
      </c>
      <c r="C32" s="41">
        <v>60</v>
      </c>
      <c r="D32" s="38">
        <v>60</v>
      </c>
      <c r="E32" s="16">
        <v>480</v>
      </c>
      <c r="F32" s="39">
        <v>300</v>
      </c>
      <c r="G32" s="40">
        <v>240</v>
      </c>
      <c r="H32" s="26">
        <v>300</v>
      </c>
      <c r="I32" s="24">
        <v>300</v>
      </c>
      <c r="J32" s="71"/>
      <c r="K32" s="26">
        <v>300</v>
      </c>
    </row>
    <row r="33" spans="1:11">
      <c r="A33" s="4" t="s">
        <v>54</v>
      </c>
      <c r="B33" s="5" t="s">
        <v>55</v>
      </c>
      <c r="C33" s="41">
        <v>1308</v>
      </c>
      <c r="D33" s="38">
        <v>984</v>
      </c>
      <c r="E33" s="16">
        <v>803</v>
      </c>
      <c r="F33" s="39">
        <v>900</v>
      </c>
      <c r="G33" s="40">
        <v>1819</v>
      </c>
      <c r="H33" s="26">
        <v>1000</v>
      </c>
      <c r="I33" s="24">
        <v>1500</v>
      </c>
      <c r="J33" s="71"/>
      <c r="K33" s="26">
        <v>1000</v>
      </c>
    </row>
    <row r="34" spans="1:11">
      <c r="A34" s="4" t="s">
        <v>56</v>
      </c>
      <c r="B34" s="5" t="s">
        <v>57</v>
      </c>
      <c r="C34" s="41">
        <v>6178</v>
      </c>
      <c r="D34" s="38">
        <v>13118</v>
      </c>
      <c r="E34" s="16">
        <v>12327</v>
      </c>
      <c r="F34" s="39">
        <v>10000</v>
      </c>
      <c r="G34" s="40">
        <v>10707</v>
      </c>
      <c r="H34" s="26">
        <v>12000</v>
      </c>
      <c r="I34" s="24">
        <v>13000</v>
      </c>
      <c r="J34" s="71"/>
      <c r="K34" s="26">
        <v>12000</v>
      </c>
    </row>
    <row r="35" spans="1:11">
      <c r="A35" s="4" t="s">
        <v>58</v>
      </c>
      <c r="B35" s="5" t="s">
        <v>59</v>
      </c>
      <c r="C35" s="41">
        <v>8220</v>
      </c>
      <c r="D35" s="38">
        <v>6500</v>
      </c>
      <c r="E35" s="16">
        <v>6696</v>
      </c>
      <c r="F35" s="39">
        <v>6800</v>
      </c>
      <c r="G35" s="40">
        <v>5050</v>
      </c>
      <c r="H35" s="26">
        <v>6800</v>
      </c>
      <c r="I35" s="24">
        <v>6800</v>
      </c>
      <c r="J35" s="71"/>
      <c r="K35" s="26">
        <v>6800</v>
      </c>
    </row>
    <row r="36" spans="1:11">
      <c r="A36" s="4" t="s">
        <v>60</v>
      </c>
      <c r="B36" s="5" t="s">
        <v>61</v>
      </c>
      <c r="C36" s="41">
        <v>3895</v>
      </c>
      <c r="D36" s="38">
        <v>4785</v>
      </c>
      <c r="E36" s="16">
        <v>9700</v>
      </c>
      <c r="F36" s="39">
        <v>7000</v>
      </c>
      <c r="G36" s="40">
        <v>12300</v>
      </c>
      <c r="H36" s="26">
        <v>12000</v>
      </c>
      <c r="I36" s="24">
        <v>12000</v>
      </c>
      <c r="J36" s="71"/>
      <c r="K36" s="26">
        <v>12000</v>
      </c>
    </row>
    <row r="37" spans="1:11">
      <c r="A37" s="4" t="s">
        <v>62</v>
      </c>
      <c r="B37" s="5" t="s">
        <v>63</v>
      </c>
      <c r="C37" s="41">
        <v>0</v>
      </c>
      <c r="D37" s="38">
        <v>0</v>
      </c>
      <c r="E37" s="16">
        <v>1250</v>
      </c>
      <c r="F37" s="39">
        <v>1250</v>
      </c>
      <c r="G37" s="40">
        <v>0</v>
      </c>
      <c r="H37" s="26">
        <v>1250</v>
      </c>
      <c r="I37" s="24">
        <v>1200</v>
      </c>
      <c r="J37" s="71"/>
      <c r="K37" s="26">
        <v>1250</v>
      </c>
    </row>
    <row r="38" spans="1:11">
      <c r="A38" s="4" t="s">
        <v>64</v>
      </c>
      <c r="B38" s="5" t="s">
        <v>65</v>
      </c>
      <c r="C38" s="41">
        <v>443</v>
      </c>
      <c r="D38" s="38">
        <v>193</v>
      </c>
      <c r="E38" s="16">
        <v>150</v>
      </c>
      <c r="F38" s="39">
        <v>500</v>
      </c>
      <c r="G38" s="40">
        <v>0</v>
      </c>
      <c r="H38" s="26">
        <v>500</v>
      </c>
      <c r="I38" s="24">
        <v>500</v>
      </c>
      <c r="J38" s="71"/>
      <c r="K38" s="26">
        <v>500</v>
      </c>
    </row>
    <row r="39" spans="1:11">
      <c r="A39" s="4" t="s">
        <v>66</v>
      </c>
      <c r="B39" s="5" t="s">
        <v>67</v>
      </c>
      <c r="C39" s="41">
        <v>50</v>
      </c>
      <c r="D39" s="38">
        <v>0</v>
      </c>
      <c r="E39" s="16">
        <v>0</v>
      </c>
      <c r="F39" s="39">
        <v>0</v>
      </c>
      <c r="G39" s="40">
        <v>0</v>
      </c>
      <c r="H39" s="26">
        <v>0</v>
      </c>
      <c r="I39" s="24">
        <v>0</v>
      </c>
      <c r="J39" s="71"/>
      <c r="K39" s="26">
        <v>0</v>
      </c>
    </row>
    <row r="40" spans="1:11">
      <c r="A40" s="4" t="s">
        <v>68</v>
      </c>
      <c r="B40" s="5" t="s">
        <v>69</v>
      </c>
      <c r="C40" s="41">
        <v>12528</v>
      </c>
      <c r="D40" s="38">
        <v>18595</v>
      </c>
      <c r="E40" s="16">
        <v>21813</v>
      </c>
      <c r="F40" s="39">
        <v>24036</v>
      </c>
      <c r="G40" s="40">
        <v>9743</v>
      </c>
      <c r="H40" s="26">
        <v>16024</v>
      </c>
      <c r="I40" s="24">
        <v>16000</v>
      </c>
      <c r="J40" s="71"/>
      <c r="K40" s="26">
        <v>16024</v>
      </c>
    </row>
    <row r="41" spans="1:11">
      <c r="A41" s="4" t="s">
        <v>70</v>
      </c>
      <c r="B41" s="5" t="s">
        <v>71</v>
      </c>
      <c r="C41" s="41">
        <v>20614</v>
      </c>
      <c r="D41" s="38">
        <v>13036</v>
      </c>
      <c r="E41" s="16">
        <v>14395</v>
      </c>
      <c r="F41" s="39">
        <v>12000</v>
      </c>
      <c r="G41" s="40">
        <v>8160</v>
      </c>
      <c r="H41" s="26">
        <v>12000</v>
      </c>
      <c r="I41" s="24">
        <v>12000</v>
      </c>
      <c r="J41" s="71"/>
      <c r="K41" s="26">
        <v>12000</v>
      </c>
    </row>
    <row r="42" spans="1:11">
      <c r="A42" s="4" t="s">
        <v>72</v>
      </c>
      <c r="B42" s="5" t="s">
        <v>73</v>
      </c>
      <c r="C42" s="41">
        <v>780</v>
      </c>
      <c r="D42" s="38">
        <v>465</v>
      </c>
      <c r="E42" s="16">
        <v>585</v>
      </c>
      <c r="F42" s="39">
        <v>0</v>
      </c>
      <c r="G42" s="40">
        <v>330</v>
      </c>
      <c r="H42" s="26">
        <v>300</v>
      </c>
      <c r="I42" s="24">
        <v>300</v>
      </c>
      <c r="J42" s="71"/>
      <c r="K42" s="26">
        <v>300</v>
      </c>
    </row>
    <row r="43" spans="1:11">
      <c r="A43" s="4" t="s">
        <v>74</v>
      </c>
      <c r="B43" s="5" t="s">
        <v>211</v>
      </c>
      <c r="C43" s="41">
        <v>0</v>
      </c>
      <c r="D43" s="38">
        <v>250</v>
      </c>
      <c r="E43" s="16">
        <v>0</v>
      </c>
      <c r="F43" s="39">
        <v>5000</v>
      </c>
      <c r="G43" s="40">
        <v>250</v>
      </c>
      <c r="H43" s="26">
        <v>1000</v>
      </c>
      <c r="I43" s="24">
        <v>1000</v>
      </c>
      <c r="J43" s="71"/>
      <c r="K43" s="26">
        <v>1000</v>
      </c>
    </row>
    <row r="44" spans="1:11" ht="15.75" thickBot="1">
      <c r="A44" s="63" t="s">
        <v>75</v>
      </c>
      <c r="B44" s="64" t="s">
        <v>76</v>
      </c>
      <c r="C44" s="41">
        <v>0</v>
      </c>
      <c r="D44" s="38">
        <v>0</v>
      </c>
      <c r="E44" s="16">
        <v>5700</v>
      </c>
      <c r="F44" s="39">
        <v>0</v>
      </c>
      <c r="G44" s="40">
        <v>500</v>
      </c>
      <c r="H44" s="26">
        <v>0</v>
      </c>
      <c r="I44" s="24">
        <v>0</v>
      </c>
      <c r="J44" s="71">
        <v>0</v>
      </c>
      <c r="K44" s="26">
        <v>0</v>
      </c>
    </row>
    <row r="45" spans="1:11" ht="20.25" thickTop="1" thickBot="1">
      <c r="A45" s="57" t="s">
        <v>221</v>
      </c>
      <c r="B45" s="58"/>
      <c r="C45" s="17">
        <f t="shared" ref="C45:J45" si="1">SUM(C19:C44)</f>
        <v>619978</v>
      </c>
      <c r="D45" s="43">
        <f t="shared" si="1"/>
        <v>426878</v>
      </c>
      <c r="E45" s="17">
        <f t="shared" si="1"/>
        <v>475143</v>
      </c>
      <c r="F45" s="44">
        <f t="shared" si="1"/>
        <v>494158</v>
      </c>
      <c r="G45" s="45">
        <f t="shared" si="1"/>
        <v>432784</v>
      </c>
      <c r="H45" s="77">
        <f t="shared" si="1"/>
        <v>501651</v>
      </c>
      <c r="I45" s="73">
        <f t="shared" si="1"/>
        <v>548100</v>
      </c>
      <c r="J45" s="65">
        <f t="shared" si="1"/>
        <v>0</v>
      </c>
      <c r="K45" s="77">
        <f>SUM(K19:K44)</f>
        <v>501651</v>
      </c>
    </row>
    <row r="46" spans="1:11" ht="16.5" thickTop="1" thickBot="1">
      <c r="A46" s="54"/>
      <c r="B46" s="54"/>
      <c r="D46" s="13"/>
      <c r="F46" s="13"/>
      <c r="G46" s="13"/>
      <c r="H46" s="55"/>
      <c r="I46" s="55"/>
      <c r="J46" s="55"/>
      <c r="K46" s="55"/>
    </row>
    <row r="47" spans="1:11" ht="42.75" customHeight="1" thickTop="1" thickBot="1">
      <c r="A47" s="1069" t="s">
        <v>219</v>
      </c>
      <c r="B47" s="1069"/>
      <c r="C47" s="79" t="s">
        <v>577</v>
      </c>
      <c r="D47" s="31" t="s">
        <v>578</v>
      </c>
      <c r="E47" s="79" t="s">
        <v>579</v>
      </c>
      <c r="F47" s="32" t="s">
        <v>585</v>
      </c>
      <c r="G47" s="56" t="s">
        <v>580</v>
      </c>
      <c r="H47" s="27" t="s">
        <v>574</v>
      </c>
      <c r="I47" s="28" t="s">
        <v>575</v>
      </c>
      <c r="J47" s="25" t="s">
        <v>576</v>
      </c>
      <c r="K47" s="27" t="s">
        <v>2182</v>
      </c>
    </row>
    <row r="48" spans="1:11" ht="15.75" thickTop="1">
      <c r="A48" s="61" t="s">
        <v>77</v>
      </c>
      <c r="B48" s="62" t="s">
        <v>78</v>
      </c>
      <c r="C48" s="48">
        <v>1</v>
      </c>
      <c r="D48" s="35">
        <v>0</v>
      </c>
      <c r="E48" s="23">
        <v>0</v>
      </c>
      <c r="F48" s="36">
        <v>0</v>
      </c>
      <c r="G48" s="37">
        <v>72200</v>
      </c>
      <c r="H48" s="74">
        <v>0</v>
      </c>
      <c r="I48" s="75">
        <v>0</v>
      </c>
      <c r="J48" s="70">
        <v>0</v>
      </c>
      <c r="K48" s="74">
        <v>0</v>
      </c>
    </row>
    <row r="49" spans="1:11">
      <c r="A49" s="4" t="s">
        <v>79</v>
      </c>
      <c r="B49" s="5" t="s">
        <v>80</v>
      </c>
      <c r="C49" s="41">
        <v>32500</v>
      </c>
      <c r="D49" s="38">
        <v>24925</v>
      </c>
      <c r="E49" s="16">
        <v>0</v>
      </c>
      <c r="F49" s="39">
        <v>0</v>
      </c>
      <c r="G49" s="40">
        <v>0</v>
      </c>
      <c r="H49" s="72">
        <v>0</v>
      </c>
      <c r="I49" s="24">
        <v>0</v>
      </c>
      <c r="J49" s="71">
        <v>0</v>
      </c>
      <c r="K49" s="72">
        <v>0</v>
      </c>
    </row>
    <row r="50" spans="1:11">
      <c r="A50" s="4" t="s">
        <v>81</v>
      </c>
      <c r="B50" s="5" t="s">
        <v>82</v>
      </c>
      <c r="C50" s="41">
        <v>24040</v>
      </c>
      <c r="D50" s="38">
        <v>0</v>
      </c>
      <c r="E50" s="16">
        <v>0</v>
      </c>
      <c r="F50" s="39">
        <v>0</v>
      </c>
      <c r="G50" s="40">
        <v>0</v>
      </c>
      <c r="H50" s="72">
        <v>0</v>
      </c>
      <c r="I50" s="24">
        <v>0</v>
      </c>
      <c r="J50" s="71">
        <v>0</v>
      </c>
      <c r="K50" s="72">
        <v>0</v>
      </c>
    </row>
    <row r="51" spans="1:11">
      <c r="A51" s="4" t="s">
        <v>83</v>
      </c>
      <c r="B51" s="5" t="s">
        <v>84</v>
      </c>
      <c r="C51" s="41">
        <v>0</v>
      </c>
      <c r="D51" s="38">
        <v>0</v>
      </c>
      <c r="E51" s="16">
        <v>19235</v>
      </c>
      <c r="F51" s="39">
        <v>12000</v>
      </c>
      <c r="G51" s="40">
        <v>4563</v>
      </c>
      <c r="H51" s="72">
        <v>12000</v>
      </c>
      <c r="I51" s="24">
        <v>12000</v>
      </c>
      <c r="J51" s="71"/>
      <c r="K51" s="72">
        <v>12000</v>
      </c>
    </row>
    <row r="52" spans="1:11" ht="15.75" thickBot="1">
      <c r="A52" s="63" t="s">
        <v>85</v>
      </c>
      <c r="B52" s="64" t="s">
        <v>160</v>
      </c>
      <c r="C52" s="41">
        <v>15664</v>
      </c>
      <c r="D52" s="38">
        <v>0</v>
      </c>
      <c r="E52" s="16">
        <v>-100</v>
      </c>
      <c r="F52" s="39">
        <v>11538</v>
      </c>
      <c r="G52" s="40">
        <v>7832</v>
      </c>
      <c r="H52" s="72">
        <v>11538</v>
      </c>
      <c r="I52" s="24">
        <v>0</v>
      </c>
      <c r="J52" s="71"/>
      <c r="K52" s="72">
        <v>11538</v>
      </c>
    </row>
    <row r="53" spans="1:11" ht="20.25" thickTop="1" thickBot="1">
      <c r="A53" s="57" t="s">
        <v>220</v>
      </c>
      <c r="B53" s="59"/>
      <c r="C53" s="17">
        <f t="shared" ref="C53:J53" si="2">SUM(C48:C52)</f>
        <v>72205</v>
      </c>
      <c r="D53" s="43">
        <f t="shared" si="2"/>
        <v>24925</v>
      </c>
      <c r="E53" s="17">
        <f t="shared" si="2"/>
        <v>19135</v>
      </c>
      <c r="F53" s="44">
        <f t="shared" si="2"/>
        <v>23538</v>
      </c>
      <c r="G53" s="45">
        <f t="shared" si="2"/>
        <v>84595</v>
      </c>
      <c r="H53" s="77">
        <f t="shared" si="2"/>
        <v>23538</v>
      </c>
      <c r="I53" s="73">
        <f t="shared" si="2"/>
        <v>12000</v>
      </c>
      <c r="J53" s="65">
        <f t="shared" si="2"/>
        <v>0</v>
      </c>
      <c r="K53" s="77">
        <f>SUM(K48:K52)</f>
        <v>23538</v>
      </c>
    </row>
    <row r="54" spans="1:11" ht="16.5" thickTop="1" thickBot="1">
      <c r="A54" s="54"/>
      <c r="B54" s="54"/>
      <c r="D54" s="13"/>
      <c r="F54" s="13"/>
      <c r="G54" s="13"/>
      <c r="H54" s="55"/>
      <c r="I54" s="55"/>
      <c r="J54" s="55"/>
      <c r="K54" s="55"/>
    </row>
    <row r="55" spans="1:11" ht="42" customHeight="1" thickTop="1" thickBot="1">
      <c r="A55" s="1069" t="s">
        <v>218</v>
      </c>
      <c r="B55" s="1069"/>
      <c r="C55" s="79" t="s">
        <v>577</v>
      </c>
      <c r="D55" s="31" t="s">
        <v>578</v>
      </c>
      <c r="E55" s="79" t="s">
        <v>579</v>
      </c>
      <c r="F55" s="32" t="s">
        <v>585</v>
      </c>
      <c r="G55" s="56" t="s">
        <v>580</v>
      </c>
      <c r="H55" s="27" t="s">
        <v>574</v>
      </c>
      <c r="I55" s="28" t="s">
        <v>575</v>
      </c>
      <c r="J55" s="25" t="s">
        <v>576</v>
      </c>
      <c r="K55" s="27" t="s">
        <v>2182</v>
      </c>
    </row>
    <row r="56" spans="1:11" ht="16.5" thickTop="1" thickBot="1">
      <c r="A56" s="61" t="s">
        <v>740</v>
      </c>
      <c r="B56" s="62" t="s">
        <v>741</v>
      </c>
      <c r="C56" s="41"/>
      <c r="D56" s="38">
        <v>1175</v>
      </c>
      <c r="E56" s="16">
        <v>0</v>
      </c>
      <c r="F56" s="39">
        <v>0</v>
      </c>
      <c r="G56" s="40">
        <v>0</v>
      </c>
      <c r="H56" s="72">
        <v>60000</v>
      </c>
      <c r="I56" s="24">
        <v>0</v>
      </c>
      <c r="J56" s="71">
        <v>0</v>
      </c>
      <c r="K56" s="72">
        <v>60000</v>
      </c>
    </row>
    <row r="57" spans="1:11" ht="15.75" thickTop="1">
      <c r="A57" s="61" t="s">
        <v>86</v>
      </c>
      <c r="B57" s="62" t="s">
        <v>87</v>
      </c>
      <c r="C57" s="41">
        <v>0</v>
      </c>
      <c r="D57" s="38">
        <v>1175</v>
      </c>
      <c r="E57" s="16">
        <v>0</v>
      </c>
      <c r="F57" s="39">
        <v>0</v>
      </c>
      <c r="G57" s="40">
        <v>0</v>
      </c>
      <c r="H57" s="72">
        <v>0</v>
      </c>
      <c r="I57" s="24">
        <v>0</v>
      </c>
      <c r="J57" s="71">
        <v>0</v>
      </c>
      <c r="K57" s="72">
        <v>0</v>
      </c>
    </row>
    <row r="58" spans="1:11">
      <c r="A58" s="4" t="s">
        <v>88</v>
      </c>
      <c r="B58" s="5" t="s">
        <v>89</v>
      </c>
      <c r="C58" s="41">
        <v>164039</v>
      </c>
      <c r="D58" s="38">
        <v>144673</v>
      </c>
      <c r="E58" s="16">
        <v>164184</v>
      </c>
      <c r="F58" s="39">
        <v>196797</v>
      </c>
      <c r="G58" s="40">
        <v>0</v>
      </c>
      <c r="H58" s="72">
        <v>200000</v>
      </c>
      <c r="I58" s="24">
        <v>200000</v>
      </c>
      <c r="J58" s="71"/>
      <c r="K58" s="72">
        <v>200000</v>
      </c>
    </row>
    <row r="59" spans="1:11">
      <c r="A59" s="4" t="s">
        <v>90</v>
      </c>
      <c r="B59" s="5" t="s">
        <v>91</v>
      </c>
      <c r="C59" s="41">
        <v>606</v>
      </c>
      <c r="D59" s="38">
        <v>400</v>
      </c>
      <c r="E59" s="16">
        <v>0</v>
      </c>
      <c r="F59" s="39">
        <v>0</v>
      </c>
      <c r="G59" s="40">
        <v>816</v>
      </c>
      <c r="H59" s="72">
        <v>0</v>
      </c>
      <c r="I59" s="24">
        <v>0</v>
      </c>
      <c r="J59" s="71">
        <v>0</v>
      </c>
      <c r="K59" s="72">
        <v>0</v>
      </c>
    </row>
    <row r="60" spans="1:11">
      <c r="A60" s="4" t="s">
        <v>92</v>
      </c>
      <c r="B60" s="5" t="s">
        <v>93</v>
      </c>
      <c r="C60" s="41">
        <v>2160</v>
      </c>
      <c r="D60" s="38">
        <v>1080</v>
      </c>
      <c r="E60" s="16">
        <v>4680</v>
      </c>
      <c r="F60" s="39">
        <v>1000</v>
      </c>
      <c r="G60" s="40">
        <v>0</v>
      </c>
      <c r="H60" s="72">
        <v>1000</v>
      </c>
      <c r="I60" s="24">
        <v>2160</v>
      </c>
      <c r="J60" s="71">
        <v>0</v>
      </c>
      <c r="K60" s="72">
        <v>1000</v>
      </c>
    </row>
    <row r="61" spans="1:11">
      <c r="A61" s="4" t="s">
        <v>581</v>
      </c>
      <c r="B61" s="5" t="s">
        <v>582</v>
      </c>
      <c r="C61" s="41">
        <v>0</v>
      </c>
      <c r="D61" s="38">
        <v>0</v>
      </c>
      <c r="E61" s="16">
        <v>0</v>
      </c>
      <c r="F61" s="39">
        <v>0</v>
      </c>
      <c r="G61" s="40">
        <v>59</v>
      </c>
      <c r="H61" s="72">
        <v>0</v>
      </c>
      <c r="I61" s="24">
        <v>0</v>
      </c>
      <c r="J61" s="71">
        <v>0</v>
      </c>
      <c r="K61" s="72">
        <v>0</v>
      </c>
    </row>
    <row r="62" spans="1:11">
      <c r="A62" s="4" t="s">
        <v>94</v>
      </c>
      <c r="B62" s="5" t="s">
        <v>95</v>
      </c>
      <c r="C62" s="41">
        <v>1600</v>
      </c>
      <c r="D62" s="38">
        <v>1400</v>
      </c>
      <c r="E62" s="16">
        <v>1105</v>
      </c>
      <c r="F62" s="39">
        <v>1500</v>
      </c>
      <c r="G62" s="40">
        <v>1100</v>
      </c>
      <c r="H62" s="72">
        <v>1500</v>
      </c>
      <c r="I62" s="24">
        <v>1500</v>
      </c>
      <c r="J62" s="71">
        <v>0</v>
      </c>
      <c r="K62" s="72">
        <v>1500</v>
      </c>
    </row>
    <row r="63" spans="1:11" ht="15.75" thickBot="1">
      <c r="A63" s="4" t="s">
        <v>96</v>
      </c>
      <c r="B63" s="5" t="s">
        <v>97</v>
      </c>
      <c r="C63" s="49">
        <v>900</v>
      </c>
      <c r="D63" s="51">
        <v>2400</v>
      </c>
      <c r="E63" s="22">
        <v>15</v>
      </c>
      <c r="F63" s="52">
        <v>500</v>
      </c>
      <c r="G63" s="53">
        <v>0</v>
      </c>
      <c r="H63" s="76">
        <v>500</v>
      </c>
      <c r="I63" s="66">
        <v>500</v>
      </c>
      <c r="J63" s="71">
        <v>0</v>
      </c>
      <c r="K63" s="76">
        <v>500</v>
      </c>
    </row>
    <row r="64" spans="1:11" ht="20.25" thickTop="1" thickBot="1">
      <c r="A64" s="57" t="s">
        <v>153</v>
      </c>
      <c r="B64" s="58"/>
      <c r="C64" s="17">
        <f t="shared" ref="C64:J64" si="3">SUM(C57:C63)</f>
        <v>169305</v>
      </c>
      <c r="D64" s="43">
        <f t="shared" si="3"/>
        <v>151128</v>
      </c>
      <c r="E64" s="17">
        <f t="shared" si="3"/>
        <v>169984</v>
      </c>
      <c r="F64" s="44">
        <f t="shared" si="3"/>
        <v>199797</v>
      </c>
      <c r="G64" s="45">
        <f t="shared" si="3"/>
        <v>1975</v>
      </c>
      <c r="H64" s="77">
        <f t="shared" si="3"/>
        <v>203000</v>
      </c>
      <c r="I64" s="73">
        <f t="shared" si="3"/>
        <v>204160</v>
      </c>
      <c r="J64" s="65">
        <f t="shared" si="3"/>
        <v>0</v>
      </c>
      <c r="K64" s="77">
        <f>SUM(K57:K63)</f>
        <v>203000</v>
      </c>
    </row>
    <row r="65" spans="1:11" ht="16.5" thickTop="1" thickBot="1">
      <c r="A65" s="54"/>
      <c r="B65" s="54"/>
      <c r="D65" s="13"/>
      <c r="F65" s="13"/>
      <c r="G65" s="13"/>
      <c r="H65" s="55"/>
      <c r="I65" s="55"/>
      <c r="J65" s="55"/>
      <c r="K65" s="55"/>
    </row>
    <row r="66" spans="1:11" ht="42.75" customHeight="1" thickTop="1" thickBot="1">
      <c r="A66" s="1069" t="s">
        <v>154</v>
      </c>
      <c r="B66" s="1069"/>
      <c r="C66" s="30" t="s">
        <v>577</v>
      </c>
      <c r="D66" s="31" t="s">
        <v>578</v>
      </c>
      <c r="E66" s="33" t="s">
        <v>579</v>
      </c>
      <c r="F66" s="34" t="s">
        <v>585</v>
      </c>
      <c r="G66" s="34" t="s">
        <v>580</v>
      </c>
      <c r="H66" s="27" t="s">
        <v>574</v>
      </c>
      <c r="I66" s="28" t="s">
        <v>575</v>
      </c>
      <c r="J66" s="25" t="s">
        <v>576</v>
      </c>
      <c r="K66" s="27" t="s">
        <v>2182</v>
      </c>
    </row>
    <row r="67" spans="1:11" ht="15.75" thickTop="1">
      <c r="A67" s="61" t="s">
        <v>98</v>
      </c>
      <c r="B67" s="62" t="s">
        <v>99</v>
      </c>
      <c r="C67" s="48">
        <v>1205287</v>
      </c>
      <c r="D67" s="35">
        <v>1572591</v>
      </c>
      <c r="E67" s="23">
        <v>1832806</v>
      </c>
      <c r="F67" s="36">
        <v>1700000</v>
      </c>
      <c r="G67" s="37">
        <v>1235875</v>
      </c>
      <c r="H67" s="74">
        <v>1900000</v>
      </c>
      <c r="I67" s="75">
        <v>1900000</v>
      </c>
      <c r="J67" s="70">
        <v>0</v>
      </c>
      <c r="K67" s="74">
        <v>1900000</v>
      </c>
    </row>
    <row r="68" spans="1:11" ht="15.75" thickBot="1">
      <c r="A68" s="63" t="s">
        <v>100</v>
      </c>
      <c r="B68" s="64" t="s">
        <v>101</v>
      </c>
      <c r="C68" s="41">
        <v>0</v>
      </c>
      <c r="D68" s="38">
        <v>0</v>
      </c>
      <c r="E68" s="16">
        <v>424</v>
      </c>
      <c r="F68" s="39">
        <v>0</v>
      </c>
      <c r="G68" s="40">
        <v>0</v>
      </c>
      <c r="H68" s="72">
        <v>0</v>
      </c>
      <c r="I68" s="24">
        <v>0</v>
      </c>
      <c r="J68" s="71">
        <v>0</v>
      </c>
      <c r="K68" s="72">
        <v>0</v>
      </c>
    </row>
    <row r="69" spans="1:11" ht="20.25" thickTop="1" thickBot="1">
      <c r="A69" s="57" t="s">
        <v>205</v>
      </c>
      <c r="B69" s="58"/>
      <c r="C69" s="18">
        <f t="shared" ref="C69:J69" si="4">SUM(C67:C68)</f>
        <v>1205287</v>
      </c>
      <c r="D69" s="46">
        <f t="shared" si="4"/>
        <v>1572591</v>
      </c>
      <c r="E69" s="20">
        <f t="shared" si="4"/>
        <v>1833230</v>
      </c>
      <c r="F69" s="46">
        <f t="shared" si="4"/>
        <v>1700000</v>
      </c>
      <c r="G69" s="46">
        <f t="shared" si="4"/>
        <v>1235875</v>
      </c>
      <c r="H69" s="73">
        <f t="shared" si="4"/>
        <v>1900000</v>
      </c>
      <c r="I69" s="73">
        <f t="shared" si="4"/>
        <v>1900000</v>
      </c>
      <c r="J69" s="65">
        <f t="shared" si="4"/>
        <v>0</v>
      </c>
      <c r="K69" s="73">
        <f>SUM(K67:K68)</f>
        <v>1900000</v>
      </c>
    </row>
    <row r="70" spans="1:11" ht="16.5" thickTop="1" thickBot="1">
      <c r="A70" s="54"/>
      <c r="B70" s="54"/>
      <c r="D70" s="13"/>
      <c r="F70" s="13"/>
      <c r="G70" s="13"/>
      <c r="H70" s="55"/>
      <c r="I70" s="55"/>
      <c r="J70" s="55"/>
      <c r="K70" s="55"/>
    </row>
    <row r="71" spans="1:11" ht="42.75" customHeight="1" thickTop="1" thickBot="1">
      <c r="A71" s="1069" t="s">
        <v>103</v>
      </c>
      <c r="B71" s="1069"/>
      <c r="C71" s="67" t="s">
        <v>577</v>
      </c>
      <c r="D71" s="34" t="s">
        <v>578</v>
      </c>
      <c r="E71" s="33" t="s">
        <v>579</v>
      </c>
      <c r="F71" s="34" t="s">
        <v>585</v>
      </c>
      <c r="G71" s="34" t="s">
        <v>580</v>
      </c>
      <c r="H71" s="27" t="s">
        <v>212</v>
      </c>
      <c r="I71" s="28" t="s">
        <v>213</v>
      </c>
      <c r="J71" s="25" t="s">
        <v>150</v>
      </c>
      <c r="K71" s="27" t="s">
        <v>212</v>
      </c>
    </row>
    <row r="72" spans="1:11" ht="16.5" thickTop="1" thickBot="1">
      <c r="A72" s="94" t="s">
        <v>102</v>
      </c>
      <c r="B72" s="60" t="s">
        <v>103</v>
      </c>
      <c r="C72" s="48">
        <v>0</v>
      </c>
      <c r="D72" s="35">
        <v>-283</v>
      </c>
      <c r="E72" s="23">
        <v>-138</v>
      </c>
      <c r="F72" s="36">
        <v>500</v>
      </c>
      <c r="G72" s="37">
        <v>464</v>
      </c>
      <c r="H72" s="74">
        <v>500</v>
      </c>
      <c r="I72" s="75">
        <v>500</v>
      </c>
      <c r="J72" s="70">
        <v>0</v>
      </c>
      <c r="K72" s="74">
        <v>500</v>
      </c>
    </row>
    <row r="73" spans="1:11" ht="20.25" thickTop="1" thickBot="1">
      <c r="A73" s="1075" t="s">
        <v>155</v>
      </c>
      <c r="B73" s="1076"/>
      <c r="C73" s="17">
        <f t="shared" ref="C73:I73" si="5">SUM(C72:C72)</f>
        <v>0</v>
      </c>
      <c r="D73" s="43">
        <f t="shared" si="5"/>
        <v>-283</v>
      </c>
      <c r="E73" s="17">
        <f t="shared" si="5"/>
        <v>-138</v>
      </c>
      <c r="F73" s="44">
        <f t="shared" si="5"/>
        <v>500</v>
      </c>
      <c r="G73" s="45">
        <f t="shared" si="5"/>
        <v>464</v>
      </c>
      <c r="H73" s="77">
        <f t="shared" si="5"/>
        <v>500</v>
      </c>
      <c r="I73" s="73">
        <f t="shared" si="5"/>
        <v>500</v>
      </c>
      <c r="J73" s="65">
        <f>SUM(J72)</f>
        <v>0</v>
      </c>
      <c r="K73" s="77">
        <f>SUM(K72:K72)</f>
        <v>500</v>
      </c>
    </row>
    <row r="74" spans="1:11" ht="16.5" thickTop="1" thickBot="1">
      <c r="A74" s="54"/>
      <c r="B74" s="54"/>
      <c r="D74" s="13"/>
      <c r="F74" s="13"/>
      <c r="G74" s="13"/>
      <c r="H74" s="55"/>
      <c r="I74" s="55"/>
      <c r="J74" s="55"/>
      <c r="K74" s="55"/>
    </row>
    <row r="75" spans="1:11" s="2" customFormat="1" ht="42.75" customHeight="1" thickTop="1" thickBot="1">
      <c r="A75" s="1069" t="s">
        <v>216</v>
      </c>
      <c r="B75" s="1069"/>
      <c r="C75" s="79" t="s">
        <v>577</v>
      </c>
      <c r="D75" s="31" t="s">
        <v>578</v>
      </c>
      <c r="E75" s="79" t="s">
        <v>579</v>
      </c>
      <c r="F75" s="32" t="s">
        <v>585</v>
      </c>
      <c r="G75" s="56" t="s">
        <v>580</v>
      </c>
      <c r="H75" s="27" t="s">
        <v>574</v>
      </c>
      <c r="I75" s="28" t="s">
        <v>575</v>
      </c>
      <c r="J75" s="25" t="s">
        <v>576</v>
      </c>
      <c r="K75" s="27" t="s">
        <v>2182</v>
      </c>
    </row>
    <row r="76" spans="1:11" ht="16.5" thickTop="1" thickBot="1">
      <c r="A76" s="94" t="s">
        <v>104</v>
      </c>
      <c r="B76" s="60" t="s">
        <v>105</v>
      </c>
      <c r="C76" s="41">
        <v>5680</v>
      </c>
      <c r="D76" s="11">
        <v>795</v>
      </c>
      <c r="E76" s="16">
        <v>6110</v>
      </c>
      <c r="F76" s="12">
        <v>3500</v>
      </c>
      <c r="G76" s="10">
        <v>2075</v>
      </c>
      <c r="H76" s="74">
        <v>0</v>
      </c>
      <c r="I76" s="75">
        <v>0</v>
      </c>
      <c r="J76" s="70">
        <v>0</v>
      </c>
      <c r="K76" s="74">
        <v>0</v>
      </c>
    </row>
    <row r="77" spans="1:11" ht="20.25" thickTop="1" thickBot="1">
      <c r="A77" s="57" t="s">
        <v>217</v>
      </c>
      <c r="B77" s="58"/>
      <c r="C77" s="17">
        <f>SUM(C76)</f>
        <v>5680</v>
      </c>
      <c r="D77" s="43">
        <f>SUM(D76)</f>
        <v>795</v>
      </c>
      <c r="E77" s="17">
        <f>SUM(E76)</f>
        <v>6110</v>
      </c>
      <c r="F77" s="44">
        <f>SUM(F76)</f>
        <v>3500</v>
      </c>
      <c r="G77" s="45">
        <f>SUM(G76)</f>
        <v>2075</v>
      </c>
      <c r="H77" s="77">
        <f>SUM(H76:H76)</f>
        <v>0</v>
      </c>
      <c r="I77" s="73">
        <f>SUM(I76:I76)</f>
        <v>0</v>
      </c>
      <c r="J77" s="65">
        <f>SUM(J76)</f>
        <v>0</v>
      </c>
      <c r="K77" s="77">
        <f>SUM(K76:K76)</f>
        <v>0</v>
      </c>
    </row>
    <row r="78" spans="1:11" ht="16.5" thickTop="1" thickBot="1">
      <c r="A78" s="54"/>
      <c r="B78" s="54"/>
      <c r="D78" s="13"/>
      <c r="F78" s="13"/>
      <c r="G78" s="13"/>
      <c r="H78" s="55"/>
      <c r="I78" s="55"/>
      <c r="J78" s="55"/>
      <c r="K78" s="55"/>
    </row>
    <row r="79" spans="1:11" ht="42.75" customHeight="1" thickTop="1" thickBot="1">
      <c r="A79" s="1069" t="s">
        <v>107</v>
      </c>
      <c r="B79" s="1069"/>
      <c r="C79" s="30" t="s">
        <v>577</v>
      </c>
      <c r="D79" s="31" t="s">
        <v>578</v>
      </c>
      <c r="E79" s="33" t="s">
        <v>579</v>
      </c>
      <c r="F79" s="32" t="s">
        <v>585</v>
      </c>
      <c r="G79" s="56" t="s">
        <v>580</v>
      </c>
      <c r="H79" s="27" t="s">
        <v>574</v>
      </c>
      <c r="I79" s="28" t="s">
        <v>575</v>
      </c>
      <c r="J79" s="25" t="s">
        <v>576</v>
      </c>
      <c r="K79" s="27" t="s">
        <v>2182</v>
      </c>
    </row>
    <row r="80" spans="1:11" ht="15.75" thickTop="1">
      <c r="A80" s="61" t="s">
        <v>106</v>
      </c>
      <c r="B80" s="62" t="s">
        <v>107</v>
      </c>
      <c r="C80" s="14">
        <v>29102</v>
      </c>
      <c r="D80" s="81">
        <v>32323</v>
      </c>
      <c r="E80" s="14">
        <v>35036</v>
      </c>
      <c r="F80" s="83">
        <v>35000</v>
      </c>
      <c r="G80" s="84">
        <v>24360</v>
      </c>
      <c r="H80" s="88">
        <v>30000</v>
      </c>
      <c r="I80" s="89">
        <v>30000</v>
      </c>
      <c r="J80" s="90">
        <v>0</v>
      </c>
      <c r="K80" s="88">
        <v>30000</v>
      </c>
    </row>
    <row r="81" spans="1:11">
      <c r="A81" s="4" t="s">
        <v>108</v>
      </c>
      <c r="B81" s="5" t="s">
        <v>215</v>
      </c>
      <c r="C81" s="15">
        <v>158564</v>
      </c>
      <c r="D81" s="38">
        <v>32127</v>
      </c>
      <c r="E81" s="15">
        <v>-47</v>
      </c>
      <c r="F81" s="85">
        <v>0</v>
      </c>
      <c r="G81" s="40">
        <v>843</v>
      </c>
      <c r="H81" s="72">
        <v>0</v>
      </c>
      <c r="I81" s="24">
        <v>0</v>
      </c>
      <c r="J81" s="71">
        <v>0</v>
      </c>
      <c r="K81" s="72">
        <v>0</v>
      </c>
    </row>
    <row r="82" spans="1:11">
      <c r="A82" s="4" t="s">
        <v>109</v>
      </c>
      <c r="B82" s="5" t="s">
        <v>214</v>
      </c>
      <c r="C82" s="15">
        <v>0</v>
      </c>
      <c r="D82" s="38">
        <v>0</v>
      </c>
      <c r="E82" s="15">
        <v>0</v>
      </c>
      <c r="F82" s="85">
        <v>0</v>
      </c>
      <c r="G82" s="40">
        <v>6025</v>
      </c>
      <c r="H82" s="72">
        <v>5000</v>
      </c>
      <c r="I82" s="24">
        <v>5000</v>
      </c>
      <c r="J82" s="71">
        <v>0</v>
      </c>
      <c r="K82" s="72">
        <v>5000</v>
      </c>
    </row>
    <row r="83" spans="1:11">
      <c r="A83" s="4" t="s">
        <v>110</v>
      </c>
      <c r="B83" s="5" t="s">
        <v>111</v>
      </c>
      <c r="C83" s="15">
        <v>3875</v>
      </c>
      <c r="D83" s="38">
        <v>4352</v>
      </c>
      <c r="E83" s="15">
        <v>3675</v>
      </c>
      <c r="F83" s="85">
        <v>4000</v>
      </c>
      <c r="G83" s="40">
        <v>3093</v>
      </c>
      <c r="H83" s="72">
        <v>4000</v>
      </c>
      <c r="I83" s="24">
        <v>4000</v>
      </c>
      <c r="J83" s="71">
        <v>0</v>
      </c>
      <c r="K83" s="72">
        <v>4000</v>
      </c>
    </row>
    <row r="84" spans="1:11">
      <c r="A84" s="4" t="s">
        <v>112</v>
      </c>
      <c r="B84" s="5" t="s">
        <v>113</v>
      </c>
      <c r="C84" s="15">
        <v>0</v>
      </c>
      <c r="D84" s="38">
        <v>0</v>
      </c>
      <c r="E84" s="15">
        <v>0</v>
      </c>
      <c r="F84" s="85">
        <v>24500</v>
      </c>
      <c r="G84" s="40">
        <v>0</v>
      </c>
      <c r="H84" s="72">
        <v>0</v>
      </c>
      <c r="I84" s="24">
        <v>0</v>
      </c>
      <c r="J84" s="71">
        <v>0</v>
      </c>
      <c r="K84" s="72">
        <v>0</v>
      </c>
    </row>
    <row r="85" spans="1:11">
      <c r="A85" s="4" t="s">
        <v>114</v>
      </c>
      <c r="B85" s="5" t="s">
        <v>115</v>
      </c>
      <c r="C85" s="15">
        <v>33889</v>
      </c>
      <c r="D85" s="38">
        <v>19545</v>
      </c>
      <c r="E85" s="15">
        <v>31349</v>
      </c>
      <c r="F85" s="85">
        <v>0</v>
      </c>
      <c r="G85" s="40">
        <v>77770</v>
      </c>
      <c r="H85" s="72">
        <v>0</v>
      </c>
      <c r="I85" s="24">
        <v>0</v>
      </c>
      <c r="J85" s="71">
        <v>0</v>
      </c>
      <c r="K85" s="72">
        <v>0</v>
      </c>
    </row>
    <row r="86" spans="1:11">
      <c r="A86" s="4" t="s">
        <v>116</v>
      </c>
      <c r="B86" s="5" t="s">
        <v>117</v>
      </c>
      <c r="C86" s="15">
        <v>0</v>
      </c>
      <c r="D86" s="38">
        <v>0</v>
      </c>
      <c r="E86" s="15">
        <v>0</v>
      </c>
      <c r="F86" s="85">
        <v>25000</v>
      </c>
      <c r="G86" s="40">
        <v>0</v>
      </c>
      <c r="H86" s="72">
        <v>0</v>
      </c>
      <c r="I86" s="24">
        <v>0</v>
      </c>
      <c r="J86" s="71">
        <v>0</v>
      </c>
      <c r="K86" s="72">
        <v>0</v>
      </c>
    </row>
    <row r="87" spans="1:11">
      <c r="A87" s="4" t="s">
        <v>118</v>
      </c>
      <c r="B87" s="5" t="s">
        <v>119</v>
      </c>
      <c r="C87" s="15">
        <v>44579</v>
      </c>
      <c r="D87" s="38">
        <v>45277</v>
      </c>
      <c r="E87" s="15">
        <v>46327</v>
      </c>
      <c r="F87" s="85">
        <v>45000</v>
      </c>
      <c r="G87" s="40">
        <v>33038</v>
      </c>
      <c r="H87" s="72">
        <v>45000</v>
      </c>
      <c r="I87" s="24">
        <v>45000</v>
      </c>
      <c r="J87" s="71">
        <v>0</v>
      </c>
      <c r="K87" s="72">
        <v>45000</v>
      </c>
    </row>
    <row r="88" spans="1:11">
      <c r="A88" s="4" t="s">
        <v>120</v>
      </c>
      <c r="B88" s="5" t="s">
        <v>121</v>
      </c>
      <c r="C88" s="15">
        <v>0</v>
      </c>
      <c r="D88" s="38">
        <v>0</v>
      </c>
      <c r="E88" s="15">
        <v>0</v>
      </c>
      <c r="F88" s="85">
        <v>1500</v>
      </c>
      <c r="G88" s="40">
        <v>0</v>
      </c>
      <c r="H88" s="72"/>
      <c r="I88" s="24">
        <v>1500</v>
      </c>
      <c r="J88" s="71">
        <v>0</v>
      </c>
      <c r="K88" s="72"/>
    </row>
    <row r="89" spans="1:11">
      <c r="A89" s="4" t="s">
        <v>122</v>
      </c>
      <c r="B89" s="5" t="s">
        <v>123</v>
      </c>
      <c r="C89" s="15">
        <v>0</v>
      </c>
      <c r="D89" s="38">
        <v>0</v>
      </c>
      <c r="E89" s="15">
        <v>0</v>
      </c>
      <c r="F89" s="85">
        <v>0</v>
      </c>
      <c r="G89" s="40">
        <v>-2168</v>
      </c>
      <c r="H89" s="72">
        <v>0</v>
      </c>
      <c r="I89" s="24">
        <v>0</v>
      </c>
      <c r="J89" s="71">
        <v>0</v>
      </c>
      <c r="K89" s="72">
        <v>0</v>
      </c>
    </row>
    <row r="90" spans="1:11" ht="15.75" thickBot="1">
      <c r="A90" s="63" t="s">
        <v>124</v>
      </c>
      <c r="B90" s="64" t="s">
        <v>125</v>
      </c>
      <c r="C90" s="80">
        <v>0</v>
      </c>
      <c r="D90" s="82">
        <v>0</v>
      </c>
      <c r="E90" s="80">
        <v>1755</v>
      </c>
      <c r="F90" s="86">
        <v>2000</v>
      </c>
      <c r="G90" s="87">
        <v>0</v>
      </c>
      <c r="H90" s="91">
        <v>0</v>
      </c>
      <c r="I90" s="92">
        <v>2000</v>
      </c>
      <c r="J90" s="93">
        <v>0</v>
      </c>
      <c r="K90" s="91">
        <v>0</v>
      </c>
    </row>
    <row r="91" spans="1:11" ht="15" customHeight="1" thickTop="1" thickBot="1">
      <c r="A91" s="1075" t="s">
        <v>156</v>
      </c>
      <c r="B91" s="1076"/>
      <c r="C91" s="50">
        <f t="shared" ref="C91:J91" si="6">SUM(C80:C90)</f>
        <v>270009</v>
      </c>
      <c r="D91" s="42">
        <f t="shared" si="6"/>
        <v>133624</v>
      </c>
      <c r="E91" s="50">
        <f t="shared" si="6"/>
        <v>118095</v>
      </c>
      <c r="F91" s="44">
        <f t="shared" si="6"/>
        <v>137000</v>
      </c>
      <c r="G91" s="45">
        <f t="shared" si="6"/>
        <v>142961</v>
      </c>
      <c r="H91" s="18">
        <f t="shared" si="6"/>
        <v>84000</v>
      </c>
      <c r="I91" s="20">
        <f t="shared" si="6"/>
        <v>87500</v>
      </c>
      <c r="J91" s="19">
        <f t="shared" si="6"/>
        <v>0</v>
      </c>
      <c r="K91" s="18">
        <f>SUM(K80:K90)</f>
        <v>84000</v>
      </c>
    </row>
    <row r="92" spans="1:11" ht="16.5" thickTop="1" thickBot="1">
      <c r="A92" s="54"/>
      <c r="B92" s="54"/>
      <c r="D92" s="13"/>
      <c r="F92" s="13"/>
      <c r="G92" s="13"/>
      <c r="H92" s="55"/>
      <c r="I92" s="55"/>
      <c r="J92" s="55"/>
      <c r="K92" s="55"/>
    </row>
    <row r="93" spans="1:11" ht="42.75" customHeight="1" thickTop="1" thickBot="1">
      <c r="A93" s="1069" t="s">
        <v>157</v>
      </c>
      <c r="B93" s="1069"/>
      <c r="C93" s="30" t="s">
        <v>577</v>
      </c>
      <c r="D93" s="31" t="s">
        <v>578</v>
      </c>
      <c r="E93" s="79" t="s">
        <v>579</v>
      </c>
      <c r="F93" s="32" t="s">
        <v>585</v>
      </c>
      <c r="G93" s="56" t="s">
        <v>580</v>
      </c>
      <c r="H93" s="27" t="s">
        <v>574</v>
      </c>
      <c r="I93" s="28" t="s">
        <v>575</v>
      </c>
      <c r="J93" s="25" t="s">
        <v>576</v>
      </c>
      <c r="K93" s="27" t="s">
        <v>2182</v>
      </c>
    </row>
    <row r="94" spans="1:11" ht="15.75" thickTop="1">
      <c r="A94" s="61" t="s">
        <v>126</v>
      </c>
      <c r="B94" s="62" t="s">
        <v>127</v>
      </c>
      <c r="C94" s="41">
        <v>0</v>
      </c>
      <c r="D94" s="38">
        <v>0</v>
      </c>
      <c r="E94" s="16">
        <v>100000</v>
      </c>
      <c r="F94" s="39">
        <v>0</v>
      </c>
      <c r="G94" s="40">
        <v>0</v>
      </c>
      <c r="H94" s="72">
        <v>0</v>
      </c>
      <c r="I94" s="24">
        <v>255000</v>
      </c>
      <c r="J94" s="70">
        <v>0</v>
      </c>
      <c r="K94" s="72">
        <v>0</v>
      </c>
    </row>
    <row r="95" spans="1:11">
      <c r="A95" s="6" t="s">
        <v>128</v>
      </c>
      <c r="B95" s="7" t="s">
        <v>129</v>
      </c>
      <c r="C95" s="41">
        <v>0</v>
      </c>
      <c r="D95" s="38">
        <v>0</v>
      </c>
      <c r="E95" s="16">
        <v>0</v>
      </c>
      <c r="F95" s="39">
        <v>250000</v>
      </c>
      <c r="G95" s="40">
        <v>0</v>
      </c>
      <c r="H95" s="72">
        <v>320000</v>
      </c>
      <c r="I95" s="24"/>
      <c r="J95" s="70"/>
      <c r="K95" s="72">
        <v>320000</v>
      </c>
    </row>
    <row r="96" spans="1:11">
      <c r="A96" s="4" t="s">
        <v>130</v>
      </c>
      <c r="B96" s="5" t="s">
        <v>131</v>
      </c>
      <c r="C96" s="41">
        <v>338892</v>
      </c>
      <c r="D96" s="38">
        <v>289918</v>
      </c>
      <c r="E96" s="16">
        <v>298222</v>
      </c>
      <c r="F96" s="39">
        <v>320000</v>
      </c>
      <c r="G96" s="40">
        <v>0</v>
      </c>
      <c r="H96" s="72">
        <v>562500</v>
      </c>
      <c r="I96" s="24">
        <v>375000</v>
      </c>
      <c r="J96" s="70">
        <v>0</v>
      </c>
      <c r="K96" s="72">
        <v>562500</v>
      </c>
    </row>
    <row r="97" spans="1:11">
      <c r="A97" s="4" t="s">
        <v>132</v>
      </c>
      <c r="B97" s="5" t="s">
        <v>133</v>
      </c>
      <c r="C97" s="41">
        <v>0</v>
      </c>
      <c r="D97" s="38">
        <v>0</v>
      </c>
      <c r="E97" s="16">
        <v>825741</v>
      </c>
      <c r="F97" s="39">
        <v>0</v>
      </c>
      <c r="G97" s="40">
        <v>6742</v>
      </c>
      <c r="H97" s="72">
        <v>0</v>
      </c>
      <c r="I97" s="24">
        <v>0</v>
      </c>
      <c r="J97" s="71">
        <v>0</v>
      </c>
      <c r="K97" s="72">
        <v>0</v>
      </c>
    </row>
    <row r="98" spans="1:11">
      <c r="A98" s="95" t="s">
        <v>134</v>
      </c>
      <c r="B98" s="21" t="s">
        <v>584</v>
      </c>
      <c r="C98" s="41">
        <v>932</v>
      </c>
      <c r="D98" s="38">
        <v>0</v>
      </c>
      <c r="E98" s="16">
        <v>0</v>
      </c>
      <c r="F98" s="39">
        <v>0</v>
      </c>
      <c r="G98" s="40">
        <v>0</v>
      </c>
      <c r="H98" s="72">
        <v>0</v>
      </c>
      <c r="I98" s="24"/>
      <c r="J98" s="71"/>
      <c r="K98" s="72">
        <v>0</v>
      </c>
    </row>
    <row r="99" spans="1:11" ht="15.75" thickBot="1">
      <c r="A99" s="63" t="s">
        <v>135</v>
      </c>
      <c r="B99" s="64" t="s">
        <v>136</v>
      </c>
      <c r="C99" s="41">
        <v>0</v>
      </c>
      <c r="D99" s="38">
        <v>0</v>
      </c>
      <c r="E99" s="16">
        <v>219750</v>
      </c>
      <c r="F99" s="39">
        <v>0</v>
      </c>
      <c r="G99" s="40">
        <v>0</v>
      </c>
      <c r="H99" s="72">
        <v>0</v>
      </c>
      <c r="I99" s="24">
        <v>0</v>
      </c>
      <c r="J99" s="71">
        <v>0</v>
      </c>
      <c r="K99" s="72">
        <v>0</v>
      </c>
    </row>
    <row r="100" spans="1:11" ht="20.25" thickTop="1" thickBot="1">
      <c r="A100" s="57" t="s">
        <v>158</v>
      </c>
      <c r="B100" s="58"/>
      <c r="C100" s="17">
        <f t="shared" ref="C100:J100" si="7">SUM(C94:C99)</f>
        <v>339824</v>
      </c>
      <c r="D100" s="43">
        <f t="shared" si="7"/>
        <v>289918</v>
      </c>
      <c r="E100" s="17">
        <f t="shared" si="7"/>
        <v>1443713</v>
      </c>
      <c r="F100" s="44">
        <f t="shared" si="7"/>
        <v>570000</v>
      </c>
      <c r="G100" s="45">
        <f t="shared" si="7"/>
        <v>6742</v>
      </c>
      <c r="H100" s="77">
        <f t="shared" si="7"/>
        <v>882500</v>
      </c>
      <c r="I100" s="73">
        <f t="shared" si="7"/>
        <v>630000</v>
      </c>
      <c r="J100" s="65">
        <f t="shared" si="7"/>
        <v>0</v>
      </c>
      <c r="K100" s="77">
        <f>SUM(K94:K99)</f>
        <v>882500</v>
      </c>
    </row>
    <row r="101" spans="1:11" ht="16.5" thickTop="1" thickBot="1">
      <c r="A101" s="54"/>
      <c r="B101" s="54"/>
      <c r="D101" s="13"/>
      <c r="F101" s="13"/>
      <c r="G101" s="13"/>
      <c r="H101" s="55"/>
      <c r="I101" s="55"/>
      <c r="J101" s="55"/>
      <c r="K101" s="55"/>
    </row>
    <row r="102" spans="1:11" ht="24.75" thickTop="1" thickBot="1">
      <c r="A102" s="1073" t="s">
        <v>206</v>
      </c>
      <c r="B102" s="1074"/>
      <c r="C102" s="50">
        <f>C100+C91+C77+C73+C69+C64+C53+C45+C16</f>
        <v>11409410</v>
      </c>
      <c r="D102" s="43">
        <f>D100+D91+D77+D73+D69+D64+D53+D45+D16</f>
        <v>11402607</v>
      </c>
      <c r="E102" s="78">
        <f>E100+E91+E77+E73+E69+E64+E53+E45+E16</f>
        <v>12967908</v>
      </c>
      <c r="F102" s="44">
        <f>F100+F91+F77+F73+F69+F64+F53+F45+F16</f>
        <v>12567092</v>
      </c>
      <c r="G102" s="45">
        <f>G100+G91+G77+G73+G69+G64+G53+G45+G16</f>
        <v>10393015</v>
      </c>
      <c r="H102" s="77">
        <f>SUM(H100,H91,H77,H73,H69,H64,H53,H45,H16)</f>
        <v>13417222</v>
      </c>
      <c r="I102" s="73">
        <f>SUM(I100,I91,I77,I73,I69,I64,I53,I45,I16)</f>
        <v>9812260</v>
      </c>
      <c r="J102" s="65">
        <f>SUM(J100,J91,J77,J73,J69,J64,J53,J45,J16)</f>
        <v>0</v>
      </c>
      <c r="K102" s="77">
        <f>SUM(K100,K91,K77,K73,K69,K64,K53,K45,K16)</f>
        <v>13647189</v>
      </c>
    </row>
    <row r="103" spans="1:11" ht="15.75" thickTop="1">
      <c r="A103"/>
      <c r="B103"/>
      <c r="C103"/>
      <c r="D103"/>
      <c r="E103"/>
      <c r="F103"/>
      <c r="G103"/>
      <c r="H103"/>
      <c r="I103"/>
      <c r="J103"/>
    </row>
    <row r="104" spans="1:11">
      <c r="A104"/>
      <c r="B104"/>
      <c r="C104"/>
      <c r="D104"/>
      <c r="E104"/>
      <c r="F104"/>
      <c r="G104"/>
      <c r="H104"/>
      <c r="I104"/>
      <c r="J104"/>
    </row>
    <row r="105" spans="1:11">
      <c r="A105"/>
      <c r="B105"/>
      <c r="C105"/>
      <c r="D105"/>
      <c r="E105"/>
      <c r="F105"/>
      <c r="G105"/>
      <c r="H105"/>
      <c r="I105"/>
      <c r="J105"/>
    </row>
    <row r="106" spans="1:11">
      <c r="A106"/>
      <c r="B106"/>
      <c r="C106"/>
      <c r="D106"/>
      <c r="E106"/>
      <c r="F106"/>
      <c r="G106"/>
      <c r="H106"/>
      <c r="I106"/>
      <c r="J106"/>
    </row>
    <row r="107" spans="1:11">
      <c r="A107"/>
      <c r="B107"/>
      <c r="C107"/>
      <c r="D107"/>
      <c r="E107"/>
      <c r="F107"/>
      <c r="G107"/>
      <c r="H107"/>
      <c r="I107"/>
      <c r="J107"/>
    </row>
    <row r="108" spans="1:11">
      <c r="A108"/>
      <c r="B108"/>
      <c r="C108"/>
      <c r="D108"/>
      <c r="E108"/>
      <c r="F108"/>
      <c r="G108"/>
      <c r="H108"/>
      <c r="I108"/>
      <c r="J108"/>
    </row>
    <row r="109" spans="1:11">
      <c r="A109"/>
      <c r="B109"/>
      <c r="C109"/>
      <c r="D109"/>
      <c r="E109"/>
      <c r="F109"/>
      <c r="G109"/>
      <c r="H109"/>
      <c r="I109"/>
      <c r="J109"/>
    </row>
    <row r="110" spans="1:11">
      <c r="A110"/>
      <c r="B110"/>
      <c r="C110"/>
      <c r="D110"/>
      <c r="E110"/>
      <c r="F110"/>
      <c r="G110"/>
      <c r="H110"/>
      <c r="I110"/>
      <c r="J110"/>
    </row>
    <row r="111" spans="1:11">
      <c r="A111"/>
      <c r="B111"/>
      <c r="C111"/>
      <c r="D111"/>
      <c r="E111"/>
      <c r="F111"/>
      <c r="G111"/>
      <c r="H111"/>
      <c r="I111"/>
      <c r="J111"/>
    </row>
    <row r="112" spans="1:11">
      <c r="A112"/>
      <c r="B112"/>
      <c r="C112"/>
      <c r="D112"/>
      <c r="E112"/>
      <c r="F112"/>
      <c r="G112"/>
      <c r="H112"/>
      <c r="I112"/>
      <c r="J112"/>
    </row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 hidden="1"/>
    <row r="416" customFormat="1" hidden="1"/>
    <row r="417" customFormat="1" hidden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spans="1:18">
      <c r="A1137"/>
      <c r="B1137"/>
      <c r="C1137"/>
      <c r="D1137"/>
      <c r="E1137"/>
      <c r="F1137"/>
      <c r="G1137"/>
      <c r="H1137"/>
      <c r="I1137"/>
      <c r="J1137"/>
    </row>
    <row r="1138" spans="1:18">
      <c r="A1138"/>
      <c r="B1138"/>
      <c r="C1138"/>
      <c r="D1138"/>
      <c r="E1138"/>
      <c r="F1138"/>
      <c r="G1138"/>
      <c r="H1138"/>
      <c r="I1138"/>
      <c r="J1138"/>
    </row>
    <row r="1139" spans="1:18">
      <c r="A1139"/>
      <c r="B1139"/>
      <c r="C1139"/>
      <c r="D1139"/>
      <c r="E1139"/>
      <c r="F1139"/>
      <c r="G1139"/>
      <c r="H1139"/>
      <c r="I1139"/>
      <c r="J1139"/>
    </row>
    <row r="1140" spans="1:18">
      <c r="A1140"/>
      <c r="B1140"/>
      <c r="C1140"/>
      <c r="D1140"/>
      <c r="E1140"/>
      <c r="F1140"/>
      <c r="G1140"/>
      <c r="H1140"/>
      <c r="I1140"/>
      <c r="J1140"/>
    </row>
    <row r="1141" spans="1:18">
      <c r="A1141"/>
      <c r="B1141"/>
      <c r="C1141"/>
      <c r="D1141"/>
      <c r="E1141"/>
      <c r="F1141"/>
      <c r="G1141"/>
      <c r="H1141"/>
      <c r="I1141"/>
      <c r="J1141"/>
    </row>
    <row r="1142" spans="1:18">
      <c r="A1142"/>
      <c r="B1142"/>
      <c r="C1142"/>
      <c r="D1142"/>
      <c r="E1142"/>
      <c r="F1142"/>
      <c r="G1142"/>
      <c r="H1142"/>
      <c r="I1142"/>
      <c r="J1142"/>
    </row>
    <row r="1143" spans="1:18">
      <c r="A1143"/>
      <c r="B1143"/>
      <c r="C1143"/>
      <c r="D1143"/>
      <c r="E1143"/>
      <c r="F1143"/>
      <c r="G1143"/>
      <c r="H1143"/>
      <c r="I1143"/>
      <c r="J1143"/>
    </row>
    <row r="1144" spans="1:18">
      <c r="A1144"/>
      <c r="B1144"/>
      <c r="C1144"/>
      <c r="D1144"/>
      <c r="E1144"/>
      <c r="F1144"/>
      <c r="G1144"/>
      <c r="H1144"/>
      <c r="I1144"/>
      <c r="J1144"/>
    </row>
    <row r="1145" spans="1:18">
      <c r="A1145"/>
      <c r="B1145"/>
      <c r="C1145"/>
      <c r="D1145"/>
      <c r="E1145"/>
      <c r="F1145"/>
      <c r="G1145"/>
      <c r="H1145"/>
      <c r="I1145"/>
      <c r="J1145"/>
    </row>
    <row r="1146" spans="1:18">
      <c r="A1146"/>
      <c r="B1146"/>
      <c r="C1146"/>
      <c r="D1146"/>
      <c r="E1146"/>
      <c r="F1146"/>
      <c r="G1146"/>
      <c r="H1146"/>
      <c r="I1146"/>
      <c r="J1146"/>
      <c r="Q1146" t="s">
        <v>2272</v>
      </c>
      <c r="R1146">
        <f>K1146-J1146</f>
        <v>0</v>
      </c>
    </row>
    <row r="1147" spans="1:18">
      <c r="A1147"/>
      <c r="B1147"/>
      <c r="C1147"/>
      <c r="D1147"/>
      <c r="E1147"/>
      <c r="F1147"/>
      <c r="G1147"/>
      <c r="H1147"/>
      <c r="I1147"/>
      <c r="J1147"/>
    </row>
    <row r="1148" spans="1:18">
      <c r="A1148"/>
      <c r="B1148"/>
      <c r="C1148"/>
      <c r="D1148"/>
      <c r="E1148"/>
      <c r="F1148"/>
      <c r="G1148"/>
      <c r="H1148"/>
      <c r="I1148"/>
      <c r="J1148"/>
    </row>
    <row r="1149" spans="1:18">
      <c r="A1149"/>
      <c r="B1149"/>
      <c r="C1149"/>
      <c r="D1149"/>
      <c r="E1149"/>
      <c r="F1149"/>
      <c r="G1149"/>
      <c r="H1149"/>
      <c r="I1149"/>
      <c r="J1149"/>
    </row>
    <row r="1150" spans="1:18">
      <c r="A1150"/>
      <c r="B1150"/>
      <c r="C1150"/>
      <c r="D1150"/>
      <c r="E1150"/>
      <c r="F1150"/>
      <c r="G1150"/>
      <c r="H1150"/>
      <c r="I1150"/>
      <c r="J1150"/>
    </row>
    <row r="1151" spans="1:18">
      <c r="A1151"/>
      <c r="B1151"/>
      <c r="C1151"/>
      <c r="D1151"/>
      <c r="E1151"/>
      <c r="F1151"/>
      <c r="G1151"/>
      <c r="H1151"/>
      <c r="I1151"/>
      <c r="J1151"/>
    </row>
    <row r="1152" spans="1:18">
      <c r="A1152"/>
      <c r="B1152"/>
      <c r="C1152"/>
      <c r="D1152"/>
      <c r="E1152"/>
      <c r="F1152"/>
      <c r="G1152"/>
      <c r="H1152"/>
      <c r="I1152"/>
      <c r="J1152"/>
    </row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 hidden="1"/>
    <row r="1379" customFormat="1" hidden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 hidden="1"/>
    <row r="1392" customFormat="1"/>
    <row r="1393" customFormat="1" ht="14.25" hidden="1" customHeight="1"/>
    <row r="1394" customFormat="1"/>
    <row r="1395" customFormat="1" hidden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 hidden="1"/>
    <row r="1494" customFormat="1" hidden="1"/>
    <row r="1495" customFormat="1" hidden="1"/>
    <row r="1496" customFormat="1" hidden="1"/>
    <row r="1497" customFormat="1" hidden="1"/>
    <row r="1498" customFormat="1" hidden="1"/>
    <row r="1499" customFormat="1"/>
    <row r="1500" customFormat="1" hidden="1"/>
    <row r="1501" customFormat="1" hidden="1"/>
    <row r="1502" customFormat="1"/>
    <row r="1503" customFormat="1" hidden="1"/>
    <row r="1504" customFormat="1"/>
    <row r="1505" customFormat="1" hidden="1"/>
    <row r="1506" customFormat="1" hidden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 hidden="1"/>
    <row r="1609" customFormat="1" hidden="1"/>
    <row r="1610" customFormat="1" hidden="1"/>
    <row r="1611" customFormat="1" hidden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 hidden="1"/>
    <row r="1639" customFormat="1" hidden="1"/>
    <row r="1640" customFormat="1" hidden="1"/>
    <row r="1641" customFormat="1" hidden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 hidden="1"/>
    <row r="1655" customFormat="1" hidden="1"/>
    <row r="1656" customFormat="1"/>
    <row r="1657" customFormat="1"/>
    <row r="1658" customFormat="1"/>
    <row r="1659" customFormat="1" hidden="1"/>
    <row r="1660" customFormat="1" hidden="1"/>
    <row r="1661" customFormat="1" hidden="1"/>
    <row r="1662" customFormat="1" hidden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 hidden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 hidden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 hidden="1"/>
    <row r="1913" customFormat="1" hidden="1"/>
    <row r="1914" customFormat="1" hidden="1"/>
    <row r="1915" customFormat="1" hidden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 hidden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 ht="12.75" customHeight="1"/>
    <row r="1977" customFormat="1" hidden="1"/>
    <row r="1978" customFormat="1" hidden="1"/>
    <row r="1979" customFormat="1" hidden="1"/>
    <row r="1980" customFormat="1" hidden="1"/>
    <row r="1981" customFormat="1" hidden="1"/>
    <row r="1982" customFormat="1"/>
    <row r="1983" customFormat="1"/>
    <row r="1984" customFormat="1"/>
    <row r="1985" customFormat="1"/>
    <row r="1986" customFormat="1" ht="15.75" customHeight="1"/>
    <row r="1987" customFormat="1" ht="1.5" customHeight="1"/>
    <row r="1988" customFormat="1"/>
    <row r="1989" customFormat="1" hidden="1"/>
    <row r="1990" customFormat="1" hidden="1"/>
    <row r="1991" customFormat="1" hidden="1"/>
    <row r="1992" customFormat="1" hidden="1"/>
    <row r="1993" customFormat="1" hidden="1"/>
    <row r="1994" customFormat="1" hidden="1"/>
    <row r="1995" customFormat="1" hidden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 hidden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 hidden="1"/>
    <row r="2264" customFormat="1" hidden="1"/>
    <row r="2265" customFormat="1" hidden="1"/>
    <row r="2266" customFormat="1" hidden="1"/>
    <row r="2267" customFormat="1" hidden="1"/>
    <row r="2268" customFormat="1" hidden="1"/>
    <row r="2269" customFormat="1" hidden="1"/>
    <row r="2270" customFormat="1" hidden="1"/>
    <row r="2271" customFormat="1" hidden="1"/>
    <row r="2272" customFormat="1" hidden="1"/>
    <row r="2273" customFormat="1" hidden="1"/>
    <row r="2274" customFormat="1" hidden="1"/>
    <row r="2275" customFormat="1" hidden="1"/>
    <row r="2276" customFormat="1" hidden="1"/>
    <row r="2277" customFormat="1" hidden="1"/>
    <row r="2278" customFormat="1" hidden="1"/>
    <row r="2279" customFormat="1" hidden="1"/>
    <row r="2280" customFormat="1" hidden="1"/>
    <row r="2281" customFormat="1" hidden="1"/>
    <row r="2282" customFormat="1" hidden="1"/>
    <row r="2283" customFormat="1" hidden="1"/>
    <row r="2284" customFormat="1" hidden="1"/>
    <row r="2285" customFormat="1" hidden="1"/>
    <row r="2286" customFormat="1" hidden="1"/>
    <row r="2287" customFormat="1" hidden="1"/>
    <row r="2288" customFormat="1" hidden="1"/>
    <row r="2289" customFormat="1" hidden="1"/>
    <row r="2290" customFormat="1" hidden="1"/>
    <row r="2291" customFormat="1" hidden="1"/>
    <row r="2292" customFormat="1" hidden="1"/>
    <row r="2293" customFormat="1" hidden="1"/>
    <row r="2294" customFormat="1" hidden="1"/>
    <row r="2295" customFormat="1" hidden="1"/>
    <row r="2296" customFormat="1" hidden="1"/>
    <row r="2297" customFormat="1" hidden="1"/>
    <row r="2298" customFormat="1" hidden="1"/>
    <row r="2299" customFormat="1" hidden="1"/>
    <row r="2300" customFormat="1" hidden="1"/>
    <row r="2301" customFormat="1" hidden="1"/>
    <row r="2302" customFormat="1" hidden="1"/>
    <row r="2303" customFormat="1" hidden="1"/>
    <row r="2304" customFormat="1" hidden="1"/>
    <row r="2305" customFormat="1" hidden="1"/>
    <row r="2306" customFormat="1" hidden="1"/>
    <row r="2307" customFormat="1" hidden="1"/>
    <row r="2308" customFormat="1" hidden="1"/>
    <row r="2309" customFormat="1" hidden="1"/>
    <row r="2310" customFormat="1" hidden="1"/>
    <row r="2311" customFormat="1" hidden="1"/>
    <row r="2312" customFormat="1" hidden="1"/>
    <row r="2313" customFormat="1" hidden="1"/>
    <row r="2314" customFormat="1" hidden="1"/>
    <row r="2315" customFormat="1" hidden="1"/>
    <row r="2316" customFormat="1" hidden="1"/>
    <row r="2317" customFormat="1" hidden="1"/>
    <row r="2318" customFormat="1" hidden="1"/>
    <row r="2319" customFormat="1" hidden="1"/>
    <row r="2320" customFormat="1" hidden="1"/>
    <row r="2321" customFormat="1" hidden="1"/>
    <row r="2322" customFormat="1" hidden="1"/>
    <row r="2323" customFormat="1" hidden="1"/>
    <row r="2324" customFormat="1" hidden="1"/>
    <row r="2325" customFormat="1" hidden="1"/>
    <row r="2326" customFormat="1" hidden="1"/>
    <row r="2327" customFormat="1" hidden="1"/>
    <row r="2328" customFormat="1" hidden="1"/>
    <row r="2329" customFormat="1" hidden="1"/>
    <row r="2330" customFormat="1" hidden="1"/>
    <row r="2331" customFormat="1" hidden="1"/>
    <row r="2332" customFormat="1" hidden="1"/>
    <row r="2333" customFormat="1" hidden="1"/>
    <row r="2334" customFormat="1" hidden="1"/>
    <row r="2335" customFormat="1" hidden="1"/>
    <row r="2336" customFormat="1" hidden="1"/>
    <row r="2337" customFormat="1" hidden="1"/>
    <row r="2338" customFormat="1" hidden="1"/>
    <row r="2339" customFormat="1" hidden="1"/>
    <row r="2340" customFormat="1" hidden="1"/>
    <row r="2341" customFormat="1" hidden="1"/>
    <row r="2342" customFormat="1" hidden="1"/>
    <row r="2343" customFormat="1" hidden="1"/>
    <row r="2344" customFormat="1" hidden="1"/>
    <row r="2345" customFormat="1" hidden="1"/>
    <row r="2346" customFormat="1" hidden="1"/>
    <row r="2347" customFormat="1" hidden="1"/>
    <row r="2348" customFormat="1" hidden="1"/>
    <row r="2349" customFormat="1" hidden="1"/>
    <row r="2350" customFormat="1" hidden="1"/>
    <row r="2351" customFormat="1" hidden="1"/>
    <row r="2352" customFormat="1" hidden="1"/>
    <row r="2353" customFormat="1" hidden="1"/>
    <row r="2354" customFormat="1" hidden="1"/>
    <row r="2355" customFormat="1" hidden="1"/>
    <row r="2356" customFormat="1" hidden="1"/>
    <row r="2357" customFormat="1" hidden="1"/>
    <row r="2358" customFormat="1" hidden="1"/>
    <row r="2359" customFormat="1" hidden="1"/>
    <row r="2360" customFormat="1" hidden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 hidden="1"/>
    <row r="2489" customFormat="1" hidden="1"/>
    <row r="2490" customFormat="1" hidden="1"/>
    <row r="2491" customFormat="1" hidden="1"/>
    <row r="2492" customFormat="1" hidden="1"/>
    <row r="2493" customFormat="1" hidden="1"/>
    <row r="2494" customFormat="1" hidden="1"/>
    <row r="2495" customFormat="1" hidden="1"/>
    <row r="2496" customFormat="1" hidden="1"/>
    <row r="2497" customFormat="1" hidden="1"/>
    <row r="2498" customFormat="1" hidden="1"/>
    <row r="2499" customFormat="1" hidden="1"/>
    <row r="2500" customFormat="1" hidden="1"/>
    <row r="2501" customFormat="1" hidden="1"/>
    <row r="2502" customFormat="1" hidden="1"/>
    <row r="2503" customFormat="1" hidden="1"/>
    <row r="2504" customFormat="1" hidden="1"/>
    <row r="2505" customFormat="1" hidden="1"/>
    <row r="2506" customFormat="1" hidden="1"/>
    <row r="2507" customFormat="1" hidden="1"/>
    <row r="2508" customFormat="1" hidden="1"/>
    <row r="2509" customFormat="1" hidden="1"/>
    <row r="2510" customFormat="1" hidden="1"/>
    <row r="2511" customFormat="1" hidden="1"/>
    <row r="2512" customFormat="1" hidden="1"/>
    <row r="2513" customFormat="1" hidden="1"/>
    <row r="2514" customFormat="1" hidden="1"/>
    <row r="2515" customFormat="1" hidden="1"/>
    <row r="2516" customFormat="1" hidden="1"/>
    <row r="2517" customFormat="1" hidden="1"/>
    <row r="2518" customFormat="1" hidden="1"/>
    <row r="2519" customFormat="1" hidden="1"/>
    <row r="2520" customFormat="1" hidden="1"/>
    <row r="2521" customFormat="1" hidden="1"/>
    <row r="2522" customFormat="1" hidden="1"/>
    <row r="2523" customFormat="1" hidden="1"/>
    <row r="2524" customFormat="1" hidden="1"/>
    <row r="2525" customFormat="1" hidden="1"/>
    <row r="2526" customFormat="1" hidden="1"/>
    <row r="2527" customFormat="1" hidden="1"/>
    <row r="2528" customFormat="1" hidden="1"/>
    <row r="2529" customFormat="1" hidden="1"/>
    <row r="2530" customFormat="1" hidden="1"/>
    <row r="2531" customFormat="1" hidden="1"/>
    <row r="2532" customFormat="1" hidden="1"/>
    <row r="2533" customFormat="1" hidden="1"/>
    <row r="2534" customFormat="1" hidden="1"/>
    <row r="2535" customFormat="1" hidden="1"/>
    <row r="2536" customFormat="1" hidden="1"/>
    <row r="2537" customFormat="1" hidden="1"/>
    <row r="2538" customFormat="1" hidden="1"/>
    <row r="2539" customFormat="1" hidden="1"/>
    <row r="2540" customFormat="1" hidden="1"/>
    <row r="2541" customFormat="1" hidden="1"/>
    <row r="2542" customFormat="1" hidden="1"/>
    <row r="2543" customFormat="1" hidden="1"/>
    <row r="2544" customFormat="1" hidden="1"/>
    <row r="2545" customFormat="1" hidden="1"/>
    <row r="2546" customFormat="1" hidden="1"/>
    <row r="2547" customFormat="1" hidden="1"/>
    <row r="2548" customFormat="1" hidden="1"/>
    <row r="2549" customFormat="1" hidden="1"/>
    <row r="2550" customFormat="1" hidden="1"/>
    <row r="2551" customFormat="1" hidden="1"/>
    <row r="2552" customFormat="1" hidden="1"/>
    <row r="2553" customFormat="1" hidden="1"/>
    <row r="2554" customFormat="1" hidden="1"/>
    <row r="2555" customFormat="1" hidden="1"/>
    <row r="2556" customFormat="1" hidden="1"/>
    <row r="2557" customFormat="1" hidden="1"/>
    <row r="2558" customFormat="1" hidden="1"/>
    <row r="2559" customFormat="1" hidden="1"/>
    <row r="2560" customFormat="1" hidden="1"/>
    <row r="2561" customFormat="1" hidden="1"/>
    <row r="2562" customFormat="1" hidden="1"/>
    <row r="2563" customFormat="1" hidden="1"/>
    <row r="2564" customFormat="1" hidden="1"/>
    <row r="2565" customFormat="1" hidden="1"/>
    <row r="2566" customFormat="1" hidden="1"/>
    <row r="2567" customFormat="1" hidden="1"/>
    <row r="2568" customFormat="1" hidden="1"/>
    <row r="2569" customFormat="1" hidden="1"/>
    <row r="2570" customFormat="1" hidden="1"/>
    <row r="2571" customFormat="1" hidden="1"/>
    <row r="2572" customFormat="1" hidden="1"/>
    <row r="2573" customFormat="1" hidden="1"/>
    <row r="2574" customFormat="1" hidden="1"/>
    <row r="2575" customFormat="1" hidden="1"/>
    <row r="2576" customFormat="1" hidden="1"/>
    <row r="2577" customFormat="1" hidden="1"/>
    <row r="2578" customFormat="1" hidden="1"/>
    <row r="2579" customFormat="1" hidden="1"/>
    <row r="2580" customFormat="1" hidden="1"/>
    <row r="2581" customFormat="1" hidden="1"/>
    <row r="2582" customFormat="1" hidden="1"/>
    <row r="2583" customFormat="1" hidden="1"/>
    <row r="2584" customFormat="1" hidden="1"/>
    <row r="2585" customFormat="1" hidden="1"/>
    <row r="2586" customFormat="1" hidden="1"/>
    <row r="2587" customFormat="1" hidden="1"/>
    <row r="2588" customFormat="1" hidden="1"/>
    <row r="2589" customFormat="1" hidden="1"/>
    <row r="2590" customFormat="1" hidden="1"/>
    <row r="2591" customFormat="1" hidden="1"/>
    <row r="2592" customFormat="1" hidden="1"/>
    <row r="2593" customFormat="1" hidden="1"/>
    <row r="2594" customFormat="1" hidden="1"/>
    <row r="2595" customFormat="1" hidden="1"/>
    <row r="2596" customFormat="1" hidden="1"/>
    <row r="2597" customFormat="1" hidden="1"/>
    <row r="2598" customFormat="1" hidden="1"/>
    <row r="2599" customFormat="1" hidden="1"/>
    <row r="2600" customFormat="1" hidden="1"/>
    <row r="2601" customFormat="1" hidden="1"/>
    <row r="2602" customFormat="1" hidden="1"/>
    <row r="2603" customFormat="1" hidden="1"/>
    <row r="2604" customFormat="1" hidden="1"/>
    <row r="2605" customFormat="1" hidden="1"/>
    <row r="2606" customFormat="1" hidden="1"/>
    <row r="2607" customFormat="1" hidden="1"/>
    <row r="2608" customFormat="1" hidden="1"/>
    <row r="2609" customFormat="1" hidden="1"/>
    <row r="2610" customFormat="1" hidden="1"/>
    <row r="2611" customFormat="1" hidden="1"/>
    <row r="2612" customFormat="1" hidden="1"/>
    <row r="2613" customFormat="1" hidden="1"/>
    <row r="2614" customFormat="1" hidden="1"/>
    <row r="2615" customFormat="1" hidden="1"/>
    <row r="2616" customFormat="1" hidden="1"/>
    <row r="2617" customFormat="1" hidden="1"/>
    <row r="2618" customFormat="1" hidden="1"/>
    <row r="2619" customFormat="1" hidden="1"/>
    <row r="2620" customFormat="1" hidden="1"/>
    <row r="2621" customFormat="1" hidden="1"/>
    <row r="2622" customFormat="1" hidden="1"/>
    <row r="2623" customFormat="1" hidden="1"/>
    <row r="2624" customFormat="1" hidden="1"/>
    <row r="2625" customFormat="1" hidden="1"/>
    <row r="2626" customFormat="1" hidden="1"/>
    <row r="2627" customFormat="1" hidden="1"/>
    <row r="2628" customFormat="1" hidden="1"/>
    <row r="2629" customFormat="1" hidden="1"/>
    <row r="2630" customFormat="1" hidden="1"/>
    <row r="2631" customFormat="1" hidden="1"/>
    <row r="2632" customFormat="1" hidden="1"/>
    <row r="2633" customFormat="1" hidden="1"/>
    <row r="2634" customFormat="1" hidden="1"/>
    <row r="2635" customFormat="1" hidden="1"/>
    <row r="2636" customFormat="1" hidden="1"/>
    <row r="2637" customFormat="1" hidden="1"/>
    <row r="2638" customFormat="1" hidden="1"/>
    <row r="2639" customFormat="1" hidden="1"/>
    <row r="2640" customFormat="1" hidden="1"/>
    <row r="2641" customFormat="1" hidden="1"/>
    <row r="2642" customFormat="1" hidden="1"/>
    <row r="2643" customFormat="1" hidden="1"/>
    <row r="2644" customFormat="1" hidden="1"/>
    <row r="2645" customFormat="1" hidden="1"/>
    <row r="2646" customFormat="1" hidden="1"/>
    <row r="2647" customFormat="1" hidden="1"/>
    <row r="2648" customFormat="1" hidden="1"/>
    <row r="2649" customFormat="1" hidden="1"/>
    <row r="2650" customFormat="1" hidden="1"/>
    <row r="2651" customFormat="1" hidden="1"/>
    <row r="2652" customFormat="1" hidden="1"/>
    <row r="2653" customFormat="1" hidden="1"/>
    <row r="2654" customFormat="1" hidden="1"/>
    <row r="2655" customFormat="1" hidden="1"/>
    <row r="2656" customFormat="1" hidden="1"/>
    <row r="2657" customFormat="1" hidden="1"/>
    <row r="2658" customFormat="1" hidden="1"/>
    <row r="2659" customFormat="1" hidden="1"/>
    <row r="2660" customFormat="1" hidden="1"/>
    <row r="2661" customFormat="1" hidden="1"/>
    <row r="2662" customFormat="1" hidden="1"/>
    <row r="2663" customFormat="1" hidden="1"/>
    <row r="2664" customFormat="1" hidden="1"/>
    <row r="2665" customFormat="1" hidden="1"/>
    <row r="2666" customFormat="1" hidden="1"/>
    <row r="2667" customFormat="1" hidden="1"/>
    <row r="2668" customFormat="1" hidden="1"/>
    <row r="2669" customFormat="1" hidden="1"/>
    <row r="2670" customFormat="1" hidden="1"/>
    <row r="2671" customFormat="1" hidden="1"/>
    <row r="2672" customFormat="1" hidden="1"/>
    <row r="2673" customFormat="1" hidden="1"/>
    <row r="2674" customFormat="1" hidden="1"/>
    <row r="2675" customFormat="1" hidden="1"/>
    <row r="2676" customFormat="1" hidden="1"/>
    <row r="2677" customFormat="1" hidden="1"/>
    <row r="2678" customFormat="1" hidden="1"/>
    <row r="2679" customFormat="1" hidden="1"/>
    <row r="2680" customFormat="1" hidden="1"/>
    <row r="2681" customFormat="1" hidden="1"/>
    <row r="2682" customFormat="1" hidden="1"/>
    <row r="2683" customFormat="1" hidden="1"/>
    <row r="2684" customFormat="1" hidden="1"/>
    <row r="2685" customFormat="1" hidden="1"/>
    <row r="2686" customFormat="1" hidden="1"/>
    <row r="2687" customFormat="1" hidden="1"/>
    <row r="2688" customFormat="1" hidden="1"/>
    <row r="2689" customFormat="1" hidden="1"/>
    <row r="2690" customFormat="1" hidden="1"/>
    <row r="2691" customFormat="1" hidden="1"/>
    <row r="2692" customFormat="1" hidden="1"/>
    <row r="2693" customFormat="1" hidden="1"/>
    <row r="2694" customFormat="1" hidden="1"/>
    <row r="2695" customFormat="1" hidden="1"/>
    <row r="2696" customFormat="1" hidden="1"/>
    <row r="2697" customFormat="1" hidden="1"/>
    <row r="2698" customFormat="1" hidden="1"/>
    <row r="2699" customFormat="1" hidden="1"/>
    <row r="2700" customFormat="1" hidden="1"/>
    <row r="2701" customFormat="1" hidden="1"/>
    <row r="2702" customFormat="1" hidden="1"/>
    <row r="2703" customFormat="1" hidden="1"/>
    <row r="2704" customFormat="1" hidden="1"/>
    <row r="2705" customFormat="1" hidden="1"/>
    <row r="2706" customFormat="1" hidden="1"/>
    <row r="2707" customFormat="1" hidden="1"/>
    <row r="2708" customFormat="1" hidden="1"/>
    <row r="2709" customFormat="1" hidden="1"/>
    <row r="2710" customFormat="1" hidden="1"/>
    <row r="2711" customFormat="1" hidden="1"/>
    <row r="2712" customFormat="1" hidden="1"/>
    <row r="2713" customFormat="1" hidden="1"/>
    <row r="2714" customFormat="1" hidden="1"/>
    <row r="2715" customFormat="1" hidden="1"/>
    <row r="2716" customFormat="1" hidden="1"/>
    <row r="2717" customFormat="1" hidden="1"/>
    <row r="2718" customFormat="1" hidden="1"/>
    <row r="2719" customFormat="1" hidden="1"/>
    <row r="2720" customFormat="1" hidden="1"/>
    <row r="2721" customFormat="1" hidden="1"/>
    <row r="2722" customFormat="1" hidden="1"/>
    <row r="2723" customFormat="1" hidden="1"/>
    <row r="2724" customFormat="1" hidden="1"/>
    <row r="2725" customFormat="1" hidden="1"/>
    <row r="2726" customFormat="1" hidden="1"/>
    <row r="2727" customFormat="1" hidden="1"/>
    <row r="2728" customFormat="1" hidden="1"/>
    <row r="2729" customFormat="1" hidden="1"/>
    <row r="2730" customFormat="1" hidden="1"/>
    <row r="2731" customFormat="1" hidden="1"/>
    <row r="2732" customFormat="1" hidden="1"/>
    <row r="2733" customFormat="1" hidden="1"/>
    <row r="2734" customFormat="1" hidden="1"/>
    <row r="2735" customFormat="1" hidden="1"/>
    <row r="2736" customFormat="1" hidden="1"/>
    <row r="2737" customFormat="1" hidden="1"/>
    <row r="2738" customFormat="1" hidden="1"/>
    <row r="2739" customFormat="1" hidden="1"/>
    <row r="2740" customFormat="1" hidden="1"/>
    <row r="2741" customFormat="1" hidden="1"/>
    <row r="2742" customFormat="1" hidden="1"/>
    <row r="2743" customFormat="1" hidden="1"/>
    <row r="2744" customFormat="1" hidden="1"/>
    <row r="2745" customFormat="1" hidden="1"/>
    <row r="2746" customFormat="1" hidden="1"/>
    <row r="2747" customFormat="1" hidden="1"/>
    <row r="2748" customFormat="1" hidden="1"/>
    <row r="2749" customFormat="1" hidden="1"/>
    <row r="2750" customFormat="1" hidden="1"/>
    <row r="2751" customFormat="1" hidden="1"/>
    <row r="2752" customFormat="1" hidden="1"/>
    <row r="2753" customFormat="1" hidden="1"/>
    <row r="2754" customFormat="1" hidden="1"/>
    <row r="2755" customFormat="1" hidden="1"/>
    <row r="2756" customFormat="1" hidden="1"/>
    <row r="2757" customFormat="1" hidden="1"/>
    <row r="2758" customFormat="1" hidden="1"/>
    <row r="2759" customFormat="1" hidden="1"/>
    <row r="2760" customFormat="1" hidden="1"/>
    <row r="2761" customFormat="1" hidden="1"/>
    <row r="2762" customFormat="1" hidden="1"/>
    <row r="2763" customFormat="1" hidden="1"/>
    <row r="2764" customFormat="1" hidden="1"/>
    <row r="2765" customFormat="1" hidden="1"/>
    <row r="2766" customFormat="1" hidden="1"/>
    <row r="2767" customFormat="1" hidden="1"/>
    <row r="2768" customFormat="1" hidden="1"/>
    <row r="2769" customFormat="1" hidden="1"/>
    <row r="2770" customFormat="1" hidden="1"/>
    <row r="2771" customFormat="1" hidden="1"/>
    <row r="2772" customFormat="1" hidden="1"/>
    <row r="2773" customFormat="1" hidden="1"/>
    <row r="2774" customFormat="1" hidden="1"/>
    <row r="2775" customFormat="1" hidden="1"/>
    <row r="2776" customFormat="1" hidden="1"/>
    <row r="2777" customFormat="1" hidden="1"/>
    <row r="2778" customFormat="1" hidden="1"/>
    <row r="2779" customFormat="1" hidden="1"/>
    <row r="2780" customFormat="1" hidden="1"/>
    <row r="2781" customFormat="1" hidden="1"/>
    <row r="2782" customFormat="1" hidden="1"/>
    <row r="2783" customFormat="1" hidden="1"/>
    <row r="2784" customFormat="1" hidden="1"/>
    <row r="2785" customFormat="1" hidden="1"/>
    <row r="2786" customFormat="1" hidden="1"/>
    <row r="2787" customFormat="1" hidden="1"/>
    <row r="2788" customFormat="1" hidden="1"/>
    <row r="2789" customFormat="1" hidden="1"/>
    <row r="2790" customFormat="1" hidden="1"/>
    <row r="2791" customFormat="1" hidden="1"/>
    <row r="2792" customFormat="1" hidden="1"/>
    <row r="2793" customFormat="1" hidden="1"/>
    <row r="2794" customFormat="1" hidden="1"/>
    <row r="2795" customFormat="1" hidden="1"/>
    <row r="2796" customFormat="1" hidden="1"/>
    <row r="2797" customFormat="1" hidden="1"/>
    <row r="2798" customFormat="1" hidden="1"/>
    <row r="2799" customFormat="1" hidden="1"/>
    <row r="2800" customFormat="1" hidden="1"/>
    <row r="2801" customFormat="1" hidden="1"/>
    <row r="2802" customFormat="1" hidden="1"/>
    <row r="2803" customFormat="1" hidden="1"/>
    <row r="2804" customFormat="1" hidden="1"/>
    <row r="2805" customFormat="1" hidden="1"/>
    <row r="2806" customFormat="1" hidden="1"/>
    <row r="2807" customFormat="1" hidden="1"/>
    <row r="2808" customFormat="1" hidden="1"/>
    <row r="2809" customFormat="1" hidden="1"/>
    <row r="2810" customFormat="1" hidden="1"/>
    <row r="2811" customFormat="1" hidden="1"/>
    <row r="2812" customFormat="1" hidden="1"/>
    <row r="2813" customFormat="1" hidden="1"/>
    <row r="2814" customFormat="1" hidden="1"/>
    <row r="2815" customFormat="1" hidden="1"/>
    <row r="2816" customFormat="1" hidden="1"/>
    <row r="2817" customFormat="1" hidden="1"/>
    <row r="2818" customFormat="1" hidden="1"/>
    <row r="2819" customFormat="1" hidden="1"/>
    <row r="2820" customFormat="1" hidden="1"/>
    <row r="2821" customFormat="1" hidden="1"/>
    <row r="2822" customFormat="1" hidden="1"/>
    <row r="2823" customFormat="1" hidden="1"/>
    <row r="2824" customFormat="1" hidden="1"/>
    <row r="2825" customFormat="1" hidden="1"/>
    <row r="2826" customFormat="1" hidden="1"/>
    <row r="2827" customFormat="1" hidden="1"/>
    <row r="2828" customFormat="1" hidden="1"/>
    <row r="2829" customFormat="1" hidden="1"/>
    <row r="2830" customFormat="1" hidden="1"/>
    <row r="2831" customFormat="1" hidden="1"/>
    <row r="2832" customFormat="1" hidden="1"/>
    <row r="2833" customFormat="1" hidden="1"/>
    <row r="2834" customFormat="1" hidden="1"/>
    <row r="2835" customFormat="1" hidden="1"/>
    <row r="2836" customFormat="1" hidden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 hidden="1"/>
    <row r="2867" customFormat="1" hidden="1"/>
    <row r="2868" customFormat="1" hidden="1"/>
    <row r="2869" customFormat="1" hidden="1"/>
    <row r="2870" customFormat="1" hidden="1"/>
    <row r="2871" customFormat="1" hidden="1"/>
    <row r="2872" customFormat="1" hidden="1"/>
    <row r="2873" customFormat="1" hidden="1"/>
    <row r="2874" customFormat="1" hidden="1"/>
    <row r="2875" customFormat="1" hidden="1"/>
    <row r="2876" customFormat="1" hidden="1"/>
    <row r="2877" customFormat="1" hidden="1"/>
    <row r="2878" customFormat="1" hidden="1"/>
    <row r="2879" customFormat="1" hidden="1"/>
    <row r="2880" customFormat="1" hidden="1"/>
    <row r="2881" customFormat="1" hidden="1"/>
    <row r="2882" customFormat="1" hidden="1"/>
    <row r="2883" customFormat="1" hidden="1"/>
    <row r="2884" customFormat="1" hidden="1"/>
    <row r="2885" customFormat="1" hidden="1"/>
    <row r="2886" customFormat="1" hidden="1"/>
    <row r="2887" customFormat="1" hidden="1"/>
    <row r="2888" customFormat="1" hidden="1"/>
    <row r="2889" customFormat="1" hidden="1"/>
    <row r="2890" customFormat="1" hidden="1"/>
    <row r="2891" customFormat="1" hidden="1"/>
    <row r="2892" customFormat="1" hidden="1"/>
    <row r="2893" customFormat="1" hidden="1"/>
    <row r="2894" customFormat="1" hidden="1"/>
    <row r="2895" customFormat="1" hidden="1"/>
    <row r="2896" customFormat="1" hidden="1"/>
    <row r="2897" customFormat="1" hidden="1"/>
    <row r="2898" customFormat="1" hidden="1"/>
    <row r="2899" customFormat="1" hidden="1"/>
    <row r="2900" customFormat="1" hidden="1"/>
    <row r="2901" customFormat="1" hidden="1"/>
    <row r="2902" customFormat="1" hidden="1"/>
    <row r="2903" customFormat="1" hidden="1"/>
    <row r="2904" customFormat="1" hidden="1"/>
    <row r="2905" customFormat="1" hidden="1"/>
    <row r="2906" customFormat="1" hidden="1"/>
    <row r="2907" customFormat="1" hidden="1"/>
    <row r="2908" customFormat="1" hidden="1"/>
    <row r="2909" customFormat="1" hidden="1"/>
    <row r="2910" customFormat="1" hidden="1"/>
    <row r="2911" customFormat="1" hidden="1"/>
    <row r="2912" customFormat="1" hidden="1"/>
    <row r="2913" customFormat="1" hidden="1"/>
    <row r="2914" customFormat="1" hidden="1"/>
    <row r="2915" customFormat="1" hidden="1"/>
    <row r="2916" customFormat="1" hidden="1"/>
    <row r="2917" customFormat="1" hidden="1"/>
    <row r="2918" customFormat="1" hidden="1"/>
    <row r="2919" customFormat="1" hidden="1"/>
    <row r="2920" customFormat="1" hidden="1"/>
    <row r="2921" customFormat="1" hidden="1"/>
    <row r="2922" customFormat="1" hidden="1"/>
    <row r="2923" customFormat="1" hidden="1"/>
    <row r="2924" customFormat="1" hidden="1"/>
    <row r="2925" customFormat="1" hidden="1"/>
    <row r="2926" customFormat="1" hidden="1"/>
    <row r="2927" customFormat="1" hidden="1"/>
    <row r="2928" customFormat="1" hidden="1"/>
    <row r="2929" customFormat="1" hidden="1"/>
    <row r="2930" customFormat="1" hidden="1"/>
    <row r="2931" customFormat="1" hidden="1"/>
    <row r="2932" customFormat="1" hidden="1"/>
    <row r="2933" customFormat="1" hidden="1"/>
    <row r="2934" customFormat="1" hidden="1"/>
    <row r="2935" customFormat="1" hidden="1"/>
    <row r="2936" customFormat="1" hidden="1"/>
    <row r="2937" customFormat="1" hidden="1"/>
    <row r="2938" customFormat="1" hidden="1"/>
    <row r="2939" customFormat="1" hidden="1"/>
    <row r="2940" customFormat="1" hidden="1"/>
    <row r="2941" customFormat="1" hidden="1"/>
    <row r="2942" customFormat="1" hidden="1"/>
    <row r="2943" customFormat="1" hidden="1"/>
    <row r="2944" customFormat="1" hidden="1"/>
    <row r="2945" customFormat="1" hidden="1"/>
    <row r="2946" customFormat="1" hidden="1"/>
    <row r="2947" customFormat="1" hidden="1"/>
    <row r="2948" customFormat="1" hidden="1"/>
    <row r="2949" customFormat="1" hidden="1"/>
    <row r="2950" customFormat="1" hidden="1"/>
    <row r="2951" customFormat="1" hidden="1"/>
    <row r="2952" customFormat="1" hidden="1"/>
    <row r="2953" customFormat="1" hidden="1"/>
    <row r="2954" customFormat="1" hidden="1"/>
    <row r="2955" customFormat="1" hidden="1"/>
    <row r="2956" customFormat="1" hidden="1"/>
    <row r="2957" customFormat="1" hidden="1"/>
    <row r="2958" customFormat="1" hidden="1"/>
    <row r="2959" customFormat="1" hidden="1"/>
    <row r="2960" customFormat="1" hidden="1"/>
    <row r="2961" customFormat="1" hidden="1"/>
    <row r="2962" customFormat="1" hidden="1"/>
    <row r="2963" customFormat="1" hidden="1"/>
    <row r="2964" customFormat="1" hidden="1"/>
    <row r="2965" customFormat="1" hidden="1"/>
    <row r="2966" customFormat="1" hidden="1"/>
    <row r="2967" customFormat="1" hidden="1"/>
    <row r="2968" customFormat="1" hidden="1"/>
    <row r="2969" customFormat="1" hidden="1"/>
    <row r="2970" customFormat="1" hidden="1"/>
    <row r="2971" customFormat="1" hidden="1"/>
    <row r="2972" customFormat="1" hidden="1"/>
    <row r="2973" customFormat="1" hidden="1"/>
    <row r="2974" customFormat="1" hidden="1"/>
    <row r="2975" customFormat="1" hidden="1"/>
    <row r="2976" customFormat="1" hidden="1"/>
    <row r="2977" customFormat="1" hidden="1"/>
    <row r="2978" customFormat="1" hidden="1"/>
    <row r="2979" customFormat="1" hidden="1"/>
    <row r="2980" customFormat="1" hidden="1"/>
    <row r="2981" customFormat="1" hidden="1"/>
    <row r="2982" customFormat="1" hidden="1"/>
    <row r="2983" customFormat="1" hidden="1"/>
    <row r="2984" customFormat="1" hidden="1"/>
    <row r="2985" customFormat="1" hidden="1"/>
    <row r="2986" customFormat="1" hidden="1"/>
    <row r="2987" customFormat="1" hidden="1"/>
    <row r="2988" customFormat="1" hidden="1"/>
    <row r="2989" customFormat="1" hidden="1"/>
    <row r="2990" customFormat="1" hidden="1"/>
    <row r="2991" customFormat="1" hidden="1"/>
    <row r="2992" customFormat="1" hidden="1"/>
    <row r="2993" customFormat="1" hidden="1"/>
    <row r="2994" customFormat="1" hidden="1"/>
    <row r="2995" customFormat="1" hidden="1"/>
    <row r="2996" customFormat="1" hidden="1"/>
    <row r="2997" customFormat="1" hidden="1"/>
    <row r="2998" customFormat="1" hidden="1"/>
    <row r="2999" customFormat="1" hidden="1"/>
    <row r="3000" customFormat="1" hidden="1"/>
    <row r="3001" customFormat="1" hidden="1"/>
    <row r="3002" customFormat="1" hidden="1"/>
    <row r="3003" customFormat="1" hidden="1"/>
    <row r="3004" customFormat="1" hidden="1"/>
    <row r="3005" customFormat="1" hidden="1"/>
    <row r="3006" customFormat="1" hidden="1"/>
    <row r="3007" customFormat="1" hidden="1"/>
    <row r="3008" customFormat="1" hidden="1"/>
    <row r="3009" customFormat="1" hidden="1"/>
    <row r="3010" customFormat="1" hidden="1"/>
    <row r="3011" customFormat="1" hidden="1"/>
    <row r="3012" customFormat="1" hidden="1"/>
    <row r="3013" customFormat="1" hidden="1"/>
    <row r="3014" customFormat="1" hidden="1"/>
    <row r="3015" customFormat="1" hidden="1"/>
    <row r="3016" customFormat="1" hidden="1"/>
    <row r="3017" customFormat="1" hidden="1"/>
    <row r="3018" customFormat="1" hidden="1"/>
    <row r="3019" customFormat="1" hidden="1"/>
    <row r="3020" customFormat="1" hidden="1"/>
    <row r="3021" customFormat="1" hidden="1"/>
    <row r="3022" customFormat="1" hidden="1"/>
    <row r="3023" customFormat="1" hidden="1"/>
    <row r="3024" customFormat="1" hidden="1"/>
    <row r="3025" customFormat="1" hidden="1"/>
    <row r="3026" customFormat="1" hidden="1"/>
    <row r="3027" customFormat="1" hidden="1"/>
    <row r="3028" customFormat="1" hidden="1"/>
    <row r="3029" customFormat="1" hidden="1"/>
    <row r="3030" customFormat="1" hidden="1"/>
    <row r="3031" customFormat="1" hidden="1"/>
    <row r="3032" customFormat="1" hidden="1"/>
    <row r="3033" customFormat="1" hidden="1"/>
    <row r="3034" customFormat="1" hidden="1"/>
    <row r="3035" customFormat="1" hidden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 hidden="1"/>
    <row r="3347" customFormat="1" hidden="1"/>
    <row r="3348" customFormat="1" hidden="1"/>
    <row r="3349" customFormat="1" hidden="1"/>
    <row r="3350" customFormat="1" hidden="1"/>
    <row r="3351" customFormat="1" hidden="1"/>
    <row r="3352" customFormat="1" hidden="1"/>
    <row r="3353" customFormat="1" hidden="1"/>
    <row r="3354" customFormat="1" hidden="1"/>
    <row r="3355" customFormat="1" hidden="1"/>
    <row r="3356" customFormat="1" hidden="1"/>
    <row r="3357" customFormat="1" hidden="1"/>
    <row r="3358" customFormat="1" hidden="1"/>
    <row r="3359" customFormat="1" hidden="1"/>
    <row r="3360" customFormat="1" hidden="1"/>
    <row r="3361" customFormat="1" hidden="1"/>
    <row r="3362" customFormat="1" hidden="1"/>
    <row r="3363" customFormat="1" hidden="1"/>
    <row r="3364" customFormat="1" hidden="1"/>
    <row r="3365" customFormat="1" hidden="1"/>
    <row r="3366" customFormat="1" hidden="1"/>
    <row r="3367" customFormat="1" hidden="1"/>
    <row r="3368" customFormat="1" hidden="1"/>
    <row r="3369" customFormat="1" hidden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 hidden="1"/>
    <row r="3379" customFormat="1" hidden="1"/>
    <row r="3380" customFormat="1" hidden="1"/>
    <row r="3381" customFormat="1" hidden="1"/>
    <row r="3382" customFormat="1" hidden="1"/>
    <row r="3383" customFormat="1"/>
    <row r="3384" customFormat="1"/>
    <row r="3385" customFormat="1" hidden="1"/>
    <row r="3386" customFormat="1"/>
    <row r="3387" customFormat="1"/>
    <row r="3388" customFormat="1" ht="15.75" customHeight="1"/>
    <row r="3389" customFormat="1" hidden="1"/>
    <row r="3390" customFormat="1" hidden="1"/>
    <row r="3391" customFormat="1" hidden="1"/>
    <row r="3392" customFormat="1" hidden="1"/>
    <row r="3393" customFormat="1"/>
    <row r="3394" customFormat="1"/>
    <row r="3395" customFormat="1"/>
    <row r="3396" customFormat="1"/>
    <row r="3397" customFormat="1"/>
    <row r="3398" customFormat="1" hidden="1"/>
    <row r="3399" customFormat="1" hidden="1"/>
    <row r="3400" customFormat="1" hidden="1"/>
    <row r="3401" customFormat="1" hidden="1"/>
    <row r="3402" customFormat="1" hidden="1"/>
    <row r="3403" customFormat="1" hidden="1"/>
    <row r="3404" customFormat="1" hidden="1"/>
    <row r="3405" customFormat="1" hidden="1"/>
    <row r="3406" customFormat="1" hidden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 hidden="1"/>
    <row r="3418" customFormat="1" hidden="1"/>
    <row r="3419" customFormat="1" hidden="1"/>
    <row r="3420" customFormat="1" hidden="1"/>
    <row r="3421" customFormat="1" hidden="1"/>
    <row r="3422" customFormat="1" hidden="1"/>
    <row r="3423" customFormat="1" hidden="1"/>
    <row r="3424" customFormat="1" hidden="1"/>
    <row r="3425" customFormat="1" hidden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 hidden="1"/>
    <row r="3446" customFormat="1" hidden="1"/>
    <row r="3447" customFormat="1" hidden="1"/>
    <row r="3448" customFormat="1" hidden="1"/>
    <row r="3449" customFormat="1" hidden="1"/>
    <row r="3450" customFormat="1" hidden="1"/>
    <row r="3451" customFormat="1" hidden="1"/>
    <row r="3452" customFormat="1" hidden="1"/>
    <row r="3453" customFormat="1" hidden="1"/>
    <row r="3454" customFormat="1" hidden="1"/>
    <row r="3455" customFormat="1" hidden="1"/>
    <row r="3456" customFormat="1" hidden="1"/>
    <row r="3457" customFormat="1" hidden="1"/>
    <row r="3458" customFormat="1" hidden="1"/>
    <row r="3459" customFormat="1" hidden="1"/>
    <row r="3460" customFormat="1" hidden="1"/>
    <row r="3461" customFormat="1" hidden="1"/>
    <row r="3462" customFormat="1" hidden="1"/>
    <row r="3463" customFormat="1" hidden="1"/>
    <row r="3464" customFormat="1" hidden="1"/>
    <row r="3465" customFormat="1" hidden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 hidden="1"/>
    <row r="3630" customFormat="1"/>
    <row r="3631" customFormat="1"/>
    <row r="3632" customFormat="1"/>
    <row r="3633" customFormat="1"/>
    <row r="3634" customFormat="1" hidden="1"/>
    <row r="3635" customFormat="1"/>
    <row r="3636" customFormat="1" hidden="1"/>
    <row r="3637" customFormat="1"/>
    <row r="3638" customFormat="1"/>
    <row r="3639" customFormat="1"/>
    <row r="3640" customFormat="1"/>
    <row r="3641" customFormat="1" hidden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 ht="0.75" hidden="1" customHeight="1"/>
    <row r="3731" customFormat="1" hidden="1"/>
    <row r="3732" customFormat="1" hidden="1"/>
    <row r="3733" customFormat="1" hidden="1"/>
    <row r="3734" customFormat="1" hidden="1"/>
    <row r="3735" customFormat="1" hidden="1"/>
    <row r="3736" customFormat="1" hidden="1"/>
    <row r="3737" customFormat="1" hidden="1"/>
    <row r="3738" customFormat="1" hidden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 hidden="1"/>
    <row r="3748" customFormat="1"/>
    <row r="3749" customFormat="1"/>
    <row r="3750" customFormat="1" hidden="1"/>
    <row r="3751" customFormat="1" hidden="1"/>
    <row r="3752" customFormat="1" hidden="1"/>
    <row r="3753" customFormat="1"/>
    <row r="3754" customFormat="1" hidden="1"/>
    <row r="3755" customFormat="1"/>
    <row r="3756" customFormat="1" hidden="1"/>
    <row r="3757" customFormat="1" hidden="1"/>
    <row r="3758" customFormat="1" hidden="1"/>
    <row r="3759" customFormat="1"/>
    <row r="3760" customFormat="1"/>
    <row r="3761" customFormat="1" hidden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 hidden="1"/>
    <row r="3802" customFormat="1" hidden="1"/>
    <row r="3803" customFormat="1" hidden="1"/>
    <row r="3804" customFormat="1"/>
    <row r="3805" customFormat="1" hidden="1"/>
    <row r="3806" customFormat="1" hidden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 hidden="1"/>
    <row r="3859" customFormat="1" hidden="1"/>
    <row r="3860" customFormat="1" hidden="1"/>
    <row r="3861" customFormat="1" hidden="1"/>
    <row r="3862" customFormat="1" hidden="1"/>
    <row r="3863" customFormat="1" hidden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 hidden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 hidden="1"/>
    <row r="4003" customFormat="1" hidden="1"/>
    <row r="4004" customFormat="1" hidden="1"/>
    <row r="4005" customFormat="1" hidden="1"/>
    <row r="4006" customFormat="1" hidden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 hidden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spans="1:10">
      <c r="A4385"/>
      <c r="B4385"/>
      <c r="C4385"/>
      <c r="D4385"/>
      <c r="E4385"/>
      <c r="F4385"/>
      <c r="G4385"/>
      <c r="H4385"/>
      <c r="I4385"/>
      <c r="J4385"/>
    </row>
    <row r="4386" spans="1:10">
      <c r="A4386"/>
      <c r="B4386"/>
      <c r="C4386"/>
      <c r="D4386"/>
      <c r="E4386"/>
      <c r="F4386"/>
      <c r="G4386"/>
      <c r="H4386"/>
      <c r="I4386"/>
      <c r="J4386"/>
    </row>
    <row r="4387" spans="1:10">
      <c r="A4387"/>
      <c r="B4387"/>
      <c r="C4387"/>
      <c r="D4387"/>
      <c r="E4387"/>
      <c r="F4387"/>
      <c r="G4387"/>
      <c r="H4387"/>
      <c r="I4387"/>
      <c r="J4387"/>
    </row>
    <row r="4388" spans="1:10">
      <c r="A4388"/>
      <c r="B4388"/>
      <c r="C4388"/>
      <c r="D4388"/>
      <c r="E4388"/>
      <c r="F4388"/>
      <c r="G4388"/>
      <c r="H4388"/>
      <c r="I4388"/>
      <c r="J4388"/>
    </row>
    <row r="4389" spans="1:10">
      <c r="A4389"/>
      <c r="B4389"/>
      <c r="C4389"/>
      <c r="D4389"/>
      <c r="E4389"/>
      <c r="F4389"/>
      <c r="G4389"/>
      <c r="H4389"/>
      <c r="I4389"/>
      <c r="J4389"/>
    </row>
    <row r="4390" spans="1:10">
      <c r="A4390"/>
      <c r="B4390"/>
      <c r="C4390"/>
      <c r="D4390"/>
      <c r="E4390"/>
      <c r="F4390"/>
      <c r="G4390"/>
      <c r="H4390"/>
      <c r="I4390"/>
      <c r="J4390"/>
    </row>
    <row r="4391" spans="1:10">
      <c r="A4391"/>
      <c r="B4391"/>
      <c r="C4391"/>
      <c r="D4391"/>
      <c r="E4391"/>
      <c r="F4391"/>
      <c r="G4391"/>
      <c r="H4391"/>
      <c r="I4391"/>
      <c r="J4391"/>
    </row>
    <row r="4392" spans="1:10">
      <c r="A4392"/>
      <c r="B4392"/>
      <c r="C4392"/>
      <c r="D4392"/>
      <c r="E4392"/>
      <c r="F4392"/>
      <c r="G4392"/>
      <c r="H4392"/>
      <c r="I4392"/>
      <c r="J4392"/>
    </row>
    <row r="4393" spans="1:10">
      <c r="A4393"/>
      <c r="B4393"/>
      <c r="C4393"/>
      <c r="D4393"/>
      <c r="E4393"/>
      <c r="F4393"/>
      <c r="G4393"/>
      <c r="H4393"/>
      <c r="I4393"/>
      <c r="J4393"/>
    </row>
    <row r="4394" spans="1:10" hidden="1"/>
    <row r="4395" spans="1:10" hidden="1"/>
    <row r="4396" spans="1:10" hidden="1"/>
    <row r="4397" spans="1:10" hidden="1"/>
    <row r="4398" spans="1:10" hidden="1"/>
    <row r="4399" spans="1:10" hidden="1"/>
  </sheetData>
  <mergeCells count="13">
    <mergeCell ref="A102:B102"/>
    <mergeCell ref="A93:B93"/>
    <mergeCell ref="A91:B91"/>
    <mergeCell ref="A79:B79"/>
    <mergeCell ref="A73:B73"/>
    <mergeCell ref="A75:B75"/>
    <mergeCell ref="A47:B47"/>
    <mergeCell ref="A55:B55"/>
    <mergeCell ref="A2:B2"/>
    <mergeCell ref="A16:B16"/>
    <mergeCell ref="A71:B71"/>
    <mergeCell ref="A66:B66"/>
    <mergeCell ref="A18:B18"/>
  </mergeCells>
  <printOptions horizontalCentered="1"/>
  <pageMargins left="0.25" right="0.25" top="0.75" bottom="0.75" header="0.3" footer="0.3"/>
  <pageSetup scale="87" orientation="portrait" r:id="rId1"/>
  <headerFooter>
    <oddHeader>&amp;C&amp;14</oddHeader>
  </headerFooter>
  <rowBreaks count="2" manualBreakCount="2">
    <brk id="17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8"/>
  <sheetViews>
    <sheetView topLeftCell="A133" workbookViewId="0">
      <selection activeCell="E26" sqref="E26"/>
    </sheetView>
  </sheetViews>
  <sheetFormatPr defaultColWidth="9.42578125" defaultRowHeight="12"/>
  <cols>
    <col min="1" max="1" width="11.85546875" style="3" customWidth="1"/>
    <col min="2" max="2" width="29.28515625" style="54" customWidth="1"/>
    <col min="3" max="3" width="15.85546875" style="3" bestFit="1" customWidth="1"/>
    <col min="4" max="4" width="15.7109375" style="3" customWidth="1"/>
    <col min="5" max="5" width="18.28515625" style="3" customWidth="1"/>
    <col min="6" max="6" width="12" style="3" bestFit="1" customWidth="1"/>
    <col min="7" max="10" width="9.42578125" style="3"/>
    <col min="11" max="11" width="11.140625" style="3" bestFit="1" customWidth="1"/>
    <col min="12" max="16384" width="9.42578125" style="3"/>
  </cols>
  <sheetData>
    <row r="1" spans="1:6" ht="20.100000000000001" customHeight="1">
      <c r="A1"/>
      <c r="B1"/>
      <c r="E1" s="425"/>
    </row>
    <row r="2" spans="1:6" ht="20.100000000000001" customHeight="1" thickBot="1">
      <c r="A2"/>
      <c r="B2"/>
      <c r="E2" s="425"/>
    </row>
    <row r="3" spans="1:6" s="102" customFormat="1" ht="16.5" customHeight="1" thickBot="1">
      <c r="A3" s="427"/>
      <c r="B3" s="494"/>
      <c r="C3" s="495" t="s">
        <v>2351</v>
      </c>
      <c r="D3" s="487" t="s">
        <v>2353</v>
      </c>
      <c r="E3" s="428" t="s">
        <v>2354</v>
      </c>
    </row>
    <row r="4" spans="1:6" ht="21" customHeight="1" thickBot="1">
      <c r="A4" s="1077" t="s">
        <v>619</v>
      </c>
      <c r="B4" s="1078"/>
      <c r="C4" s="496" t="s">
        <v>2352</v>
      </c>
      <c r="D4" s="422" t="s">
        <v>2352</v>
      </c>
      <c r="E4" s="489" t="s">
        <v>2355</v>
      </c>
    </row>
    <row r="5" spans="1:6" ht="15.75" customHeight="1" thickTop="1">
      <c r="A5" s="1079" t="s">
        <v>0</v>
      </c>
      <c r="B5" s="1080"/>
      <c r="C5" s="518">
        <v>0</v>
      </c>
      <c r="D5" s="518">
        <v>0</v>
      </c>
      <c r="E5" s="429"/>
      <c r="F5" s="425"/>
    </row>
    <row r="6" spans="1:6" ht="15" customHeight="1">
      <c r="A6" s="1081" t="s">
        <v>500</v>
      </c>
      <c r="B6" s="1082"/>
      <c r="C6" s="518">
        <v>0</v>
      </c>
      <c r="D6" s="518">
        <v>0</v>
      </c>
      <c r="E6" s="430"/>
    </row>
    <row r="7" spans="1:6" ht="15" customHeight="1">
      <c r="A7" s="1081" t="s">
        <v>501</v>
      </c>
      <c r="B7" s="1082"/>
      <c r="C7" s="518">
        <v>0</v>
      </c>
      <c r="D7" s="518">
        <v>0</v>
      </c>
      <c r="E7" s="430"/>
    </row>
    <row r="8" spans="1:6" ht="15" customHeight="1">
      <c r="A8" s="1081" t="s">
        <v>218</v>
      </c>
      <c r="B8" s="1082"/>
      <c r="C8" s="518">
        <v>0</v>
      </c>
      <c r="D8" s="518">
        <v>0</v>
      </c>
      <c r="E8" s="430"/>
    </row>
    <row r="9" spans="1:6" ht="15" customHeight="1">
      <c r="A9" s="1081" t="s">
        <v>154</v>
      </c>
      <c r="B9" s="1082"/>
      <c r="C9" s="518">
        <v>0</v>
      </c>
      <c r="D9" s="518">
        <v>0</v>
      </c>
      <c r="E9" s="430"/>
    </row>
    <row r="10" spans="1:6" ht="15" customHeight="1">
      <c r="A10" s="1081" t="s">
        <v>618</v>
      </c>
      <c r="B10" s="1082"/>
      <c r="C10" s="497">
        <v>2700</v>
      </c>
      <c r="D10" s="497">
        <v>2700</v>
      </c>
      <c r="E10" s="430"/>
    </row>
    <row r="11" spans="1:6" ht="15" customHeight="1">
      <c r="A11" s="1081" t="s">
        <v>2415</v>
      </c>
      <c r="B11" s="1082"/>
      <c r="C11" s="497">
        <v>100000</v>
      </c>
      <c r="D11" s="497">
        <v>100000</v>
      </c>
      <c r="E11" s="430"/>
    </row>
    <row r="12" spans="1:6" ht="15" customHeight="1">
      <c r="A12" s="1081" t="s">
        <v>107</v>
      </c>
      <c r="B12" s="1082"/>
      <c r="C12" s="518">
        <v>0</v>
      </c>
      <c r="D12" s="518">
        <v>0</v>
      </c>
      <c r="E12" s="430"/>
    </row>
    <row r="13" spans="1:6" ht="15.75" customHeight="1" thickBot="1">
      <c r="A13" s="1098" t="s">
        <v>503</v>
      </c>
      <c r="B13" s="1099"/>
      <c r="C13" s="519">
        <v>0</v>
      </c>
      <c r="D13" s="519">
        <v>0</v>
      </c>
      <c r="E13" s="498"/>
    </row>
    <row r="14" spans="1:6" s="104" customFormat="1" ht="18" customHeight="1" thickTop="1" thickBot="1">
      <c r="A14" s="1096" t="s">
        <v>137</v>
      </c>
      <c r="B14" s="1097"/>
      <c r="C14" s="433">
        <f>SUM(C5:C13)</f>
        <v>102700</v>
      </c>
      <c r="D14" s="559">
        <f>SUM(D5:D13)</f>
        <v>102700</v>
      </c>
      <c r="E14" s="539">
        <f>SUM(E5:E13)</f>
        <v>0</v>
      </c>
    </row>
    <row r="15" spans="1:6" ht="15.75" customHeight="1">
      <c r="E15" s="425"/>
    </row>
    <row r="16" spans="1:6" ht="15.75" customHeight="1" thickBot="1">
      <c r="E16" s="425"/>
    </row>
    <row r="17" spans="1:5" s="102" customFormat="1" ht="18" customHeight="1">
      <c r="A17" s="434"/>
      <c r="B17" s="435"/>
      <c r="C17" s="487" t="s">
        <v>2351</v>
      </c>
      <c r="D17" s="487" t="s">
        <v>2353</v>
      </c>
      <c r="E17" s="428" t="s">
        <v>2354</v>
      </c>
    </row>
    <row r="18" spans="1:5" ht="22.5" customHeight="1">
      <c r="A18" s="1094" t="s">
        <v>0</v>
      </c>
      <c r="B18" s="1095"/>
      <c r="C18" s="432" t="s">
        <v>2352</v>
      </c>
      <c r="D18" s="432" t="s">
        <v>2352</v>
      </c>
      <c r="E18" s="490" t="s">
        <v>2355</v>
      </c>
    </row>
    <row r="19" spans="1:5">
      <c r="A19" s="436" t="s">
        <v>656</v>
      </c>
      <c r="B19" s="117" t="s">
        <v>2376</v>
      </c>
      <c r="C19" s="514">
        <v>0</v>
      </c>
      <c r="D19" s="514">
        <v>0</v>
      </c>
      <c r="E19" s="429"/>
    </row>
    <row r="20" spans="1:5">
      <c r="A20" s="437" t="s">
        <v>657</v>
      </c>
      <c r="B20" s="106" t="s">
        <v>2377</v>
      </c>
      <c r="C20" s="513">
        <v>0</v>
      </c>
      <c r="D20" s="513">
        <v>0</v>
      </c>
      <c r="E20" s="430"/>
    </row>
    <row r="21" spans="1:5">
      <c r="A21" s="437" t="s">
        <v>658</v>
      </c>
      <c r="B21" s="106" t="s">
        <v>2378</v>
      </c>
      <c r="C21" s="420">
        <v>2250000</v>
      </c>
      <c r="D21" s="420">
        <v>2250000</v>
      </c>
      <c r="E21" s="430"/>
    </row>
    <row r="22" spans="1:5">
      <c r="A22" s="437" t="s">
        <v>2318</v>
      </c>
      <c r="B22" s="106" t="s">
        <v>2326</v>
      </c>
      <c r="C22" s="420"/>
      <c r="D22" s="420"/>
      <c r="E22" s="430"/>
    </row>
    <row r="23" spans="1:5">
      <c r="A23" s="437" t="s">
        <v>2325</v>
      </c>
      <c r="B23" s="106" t="s">
        <v>2327</v>
      </c>
      <c r="C23" s="513">
        <v>0</v>
      </c>
      <c r="D23" s="513">
        <v>0</v>
      </c>
      <c r="E23" s="430"/>
    </row>
    <row r="24" spans="1:5">
      <c r="A24" s="437" t="s">
        <v>659</v>
      </c>
      <c r="B24" s="106" t="s">
        <v>8</v>
      </c>
      <c r="C24" s="420">
        <v>30000</v>
      </c>
      <c r="D24" s="420">
        <v>30000</v>
      </c>
      <c r="E24" s="430"/>
    </row>
    <row r="25" spans="1:5">
      <c r="A25" s="437" t="s">
        <v>583</v>
      </c>
      <c r="B25" s="106" t="s">
        <v>9</v>
      </c>
      <c r="C25" s="420">
        <v>10000</v>
      </c>
      <c r="D25" s="420">
        <v>10000</v>
      </c>
      <c r="E25" s="430"/>
    </row>
    <row r="26" spans="1:5">
      <c r="A26" s="437" t="s">
        <v>660</v>
      </c>
      <c r="B26" s="106" t="s">
        <v>11</v>
      </c>
      <c r="C26" s="420">
        <v>400000</v>
      </c>
      <c r="D26" s="420">
        <v>400000</v>
      </c>
      <c r="E26" s="430"/>
    </row>
    <row r="27" spans="1:5">
      <c r="A27" s="437" t="s">
        <v>661</v>
      </c>
      <c r="B27" s="106" t="s">
        <v>13</v>
      </c>
      <c r="C27" s="513">
        <v>0</v>
      </c>
      <c r="D27" s="513">
        <v>0</v>
      </c>
      <c r="E27" s="430"/>
    </row>
    <row r="28" spans="1:5">
      <c r="A28" s="437" t="s">
        <v>662</v>
      </c>
      <c r="B28" s="106" t="s">
        <v>15</v>
      </c>
      <c r="C28" s="513">
        <v>0</v>
      </c>
      <c r="D28" s="513">
        <v>0</v>
      </c>
      <c r="E28" s="430"/>
    </row>
    <row r="29" spans="1:5">
      <c r="A29" s="437" t="s">
        <v>663</v>
      </c>
      <c r="B29" s="106" t="s">
        <v>17</v>
      </c>
      <c r="C29" s="513">
        <v>0</v>
      </c>
      <c r="D29" s="513">
        <v>0</v>
      </c>
      <c r="E29" s="430"/>
    </row>
    <row r="30" spans="1:5">
      <c r="A30" s="437" t="s">
        <v>664</v>
      </c>
      <c r="B30" s="106" t="s">
        <v>19</v>
      </c>
      <c r="C30" s="420">
        <v>350000</v>
      </c>
      <c r="D30" s="420">
        <v>350000</v>
      </c>
      <c r="E30" s="430"/>
    </row>
    <row r="31" spans="1:5">
      <c r="A31" s="437" t="s">
        <v>665</v>
      </c>
      <c r="B31" s="106" t="s">
        <v>21</v>
      </c>
      <c r="C31" s="420">
        <f>400000-40568+147000</f>
        <v>506432</v>
      </c>
      <c r="D31" s="420">
        <f>400000-40568+147000</f>
        <v>506432</v>
      </c>
      <c r="E31" s="430"/>
    </row>
    <row r="32" spans="1:5">
      <c r="A32" s="437" t="s">
        <v>666</v>
      </c>
      <c r="B32" s="106" t="s">
        <v>23</v>
      </c>
      <c r="C32" s="513">
        <v>0</v>
      </c>
      <c r="D32" s="513">
        <v>0</v>
      </c>
      <c r="E32" s="430"/>
    </row>
    <row r="33" spans="1:5" ht="15" customHeight="1">
      <c r="A33" s="437" t="s">
        <v>667</v>
      </c>
      <c r="B33" s="106" t="s">
        <v>25</v>
      </c>
      <c r="C33" s="513">
        <v>0</v>
      </c>
      <c r="D33" s="513">
        <v>0</v>
      </c>
      <c r="E33" s="430"/>
    </row>
    <row r="34" spans="1:5" ht="15" customHeight="1" thickBot="1">
      <c r="A34" s="481" t="s">
        <v>2242</v>
      </c>
      <c r="B34" s="482" t="s">
        <v>2241</v>
      </c>
      <c r="C34" s="424">
        <v>100</v>
      </c>
      <c r="D34" s="424">
        <v>100</v>
      </c>
      <c r="E34" s="468"/>
    </row>
    <row r="35" spans="1:5" s="2" customFormat="1" ht="20.100000000000001" customHeight="1" thickBot="1">
      <c r="A35" s="1088" t="s">
        <v>152</v>
      </c>
      <c r="B35" s="1089"/>
      <c r="C35" s="483">
        <f t="shared" ref="C35:D35" si="0">SUM(C19:C34)</f>
        <v>3546532</v>
      </c>
      <c r="D35" s="483">
        <f t="shared" si="0"/>
        <v>3546532</v>
      </c>
      <c r="E35" s="540">
        <f t="shared" ref="E35" si="1">SUM(E19:E34)</f>
        <v>0</v>
      </c>
    </row>
    <row r="36" spans="1:5" s="2" customFormat="1" ht="20.100000000000001" customHeight="1" thickBot="1">
      <c r="A36" s="506"/>
      <c r="B36" s="507"/>
      <c r="C36" s="508"/>
      <c r="D36" s="509"/>
      <c r="E36" s="510"/>
    </row>
    <row r="37" spans="1:5" s="102" customFormat="1" ht="18" customHeight="1">
      <c r="A37" s="438"/>
      <c r="B37" s="439"/>
      <c r="C37" s="487" t="s">
        <v>2351</v>
      </c>
      <c r="D37" s="487" t="s">
        <v>2353</v>
      </c>
      <c r="E37" s="428" t="s">
        <v>2354</v>
      </c>
    </row>
    <row r="38" spans="1:5" s="103" customFormat="1" ht="24" customHeight="1" thickBot="1">
      <c r="A38" s="1090" t="s">
        <v>151</v>
      </c>
      <c r="B38" s="1091"/>
      <c r="C38" s="484" t="s">
        <v>2352</v>
      </c>
      <c r="D38" s="484" t="s">
        <v>2352</v>
      </c>
      <c r="E38" s="488" t="s">
        <v>2355</v>
      </c>
    </row>
    <row r="39" spans="1:5">
      <c r="A39" s="441" t="s">
        <v>668</v>
      </c>
      <c r="B39" s="117" t="s">
        <v>27</v>
      </c>
      <c r="C39" s="515">
        <v>0</v>
      </c>
      <c r="D39" s="515">
        <v>0</v>
      </c>
      <c r="E39" s="429"/>
    </row>
    <row r="40" spans="1:5">
      <c r="A40" s="441" t="s">
        <v>2314</v>
      </c>
      <c r="B40" s="117" t="s">
        <v>2315</v>
      </c>
      <c r="C40" s="515">
        <v>0</v>
      </c>
      <c r="D40" s="515">
        <v>0</v>
      </c>
      <c r="E40" s="430"/>
    </row>
    <row r="41" spans="1:5">
      <c r="A41" s="442" t="s">
        <v>669</v>
      </c>
      <c r="B41" s="106" t="s">
        <v>29</v>
      </c>
      <c r="C41" s="516">
        <v>0</v>
      </c>
      <c r="D41" s="516">
        <v>0</v>
      </c>
      <c r="E41" s="430"/>
    </row>
    <row r="42" spans="1:5">
      <c r="A42" s="442" t="s">
        <v>670</v>
      </c>
      <c r="B42" s="106" t="s">
        <v>31</v>
      </c>
      <c r="C42" s="516">
        <v>0</v>
      </c>
      <c r="D42" s="516">
        <v>0</v>
      </c>
      <c r="E42" s="430"/>
    </row>
    <row r="43" spans="1:5">
      <c r="A43" s="442" t="s">
        <v>671</v>
      </c>
      <c r="B43" s="106" t="s">
        <v>33</v>
      </c>
      <c r="C43" s="516">
        <v>0</v>
      </c>
      <c r="D43" s="516">
        <v>0</v>
      </c>
      <c r="E43" s="430"/>
    </row>
    <row r="44" spans="1:5">
      <c r="A44" s="442" t="s">
        <v>672</v>
      </c>
      <c r="B44" s="106" t="s">
        <v>35</v>
      </c>
      <c r="C44" s="516">
        <v>0</v>
      </c>
      <c r="D44" s="516">
        <v>0</v>
      </c>
      <c r="E44" s="430"/>
    </row>
    <row r="45" spans="1:5">
      <c r="A45" s="442" t="s">
        <v>673</v>
      </c>
      <c r="B45" s="106" t="s">
        <v>37</v>
      </c>
      <c r="C45" s="516">
        <v>0</v>
      </c>
      <c r="D45" s="516">
        <v>0</v>
      </c>
      <c r="E45" s="430"/>
    </row>
    <row r="46" spans="1:5">
      <c r="A46" s="442" t="s">
        <v>674</v>
      </c>
      <c r="B46" s="106" t="s">
        <v>39</v>
      </c>
      <c r="C46" s="516">
        <v>0</v>
      </c>
      <c r="D46" s="516">
        <v>0</v>
      </c>
      <c r="E46" s="430"/>
    </row>
    <row r="47" spans="1:5">
      <c r="A47" s="442" t="s">
        <v>675</v>
      </c>
      <c r="B47" s="106" t="s">
        <v>41</v>
      </c>
      <c r="C47" s="516">
        <v>0</v>
      </c>
      <c r="D47" s="516">
        <v>0</v>
      </c>
      <c r="E47" s="430"/>
    </row>
    <row r="48" spans="1:5">
      <c r="A48" s="442" t="s">
        <v>676</v>
      </c>
      <c r="B48" s="106" t="s">
        <v>43</v>
      </c>
      <c r="C48" s="176">
        <v>40000</v>
      </c>
      <c r="D48" s="176">
        <v>40000</v>
      </c>
      <c r="E48" s="430"/>
    </row>
    <row r="49" spans="1:5">
      <c r="A49" s="442" t="s">
        <v>677</v>
      </c>
      <c r="B49" s="106" t="s">
        <v>45</v>
      </c>
      <c r="C49" s="176">
        <v>10000</v>
      </c>
      <c r="D49" s="176">
        <v>10000</v>
      </c>
      <c r="E49" s="430"/>
    </row>
    <row r="50" spans="1:5">
      <c r="A50" s="442" t="s">
        <v>744</v>
      </c>
      <c r="B50" s="106" t="s">
        <v>745</v>
      </c>
      <c r="C50" s="176">
        <v>10000</v>
      </c>
      <c r="D50" s="176">
        <v>10000</v>
      </c>
      <c r="E50" s="430"/>
    </row>
    <row r="51" spans="1:5">
      <c r="A51" s="442" t="s">
        <v>678</v>
      </c>
      <c r="B51" s="106" t="s">
        <v>47</v>
      </c>
      <c r="C51" s="176">
        <v>5000</v>
      </c>
      <c r="D51" s="176">
        <v>5000</v>
      </c>
      <c r="E51" s="430"/>
    </row>
    <row r="52" spans="1:5">
      <c r="A52" s="442" t="s">
        <v>2312</v>
      </c>
      <c r="B52" s="106" t="s">
        <v>49</v>
      </c>
      <c r="C52" s="176">
        <v>2500</v>
      </c>
      <c r="D52" s="176">
        <v>2500</v>
      </c>
      <c r="E52" s="430"/>
    </row>
    <row r="53" spans="1:5">
      <c r="A53" s="442" t="s">
        <v>679</v>
      </c>
      <c r="B53" s="106" t="s">
        <v>51</v>
      </c>
      <c r="C53" s="176">
        <v>2000</v>
      </c>
      <c r="D53" s="176">
        <v>2000</v>
      </c>
      <c r="E53" s="430"/>
    </row>
    <row r="54" spans="1:5">
      <c r="A54" s="442" t="s">
        <v>680</v>
      </c>
      <c r="B54" s="106" t="s">
        <v>53</v>
      </c>
      <c r="C54" s="176">
        <v>500</v>
      </c>
      <c r="D54" s="176">
        <v>500</v>
      </c>
      <c r="E54" s="430"/>
    </row>
    <row r="55" spans="1:5">
      <c r="A55" s="442" t="s">
        <v>681</v>
      </c>
      <c r="B55" s="106" t="s">
        <v>55</v>
      </c>
      <c r="C55" s="176">
        <v>3000</v>
      </c>
      <c r="D55" s="176">
        <v>3000</v>
      </c>
      <c r="E55" s="430"/>
    </row>
    <row r="56" spans="1:5">
      <c r="A56" s="442" t="s">
        <v>682</v>
      </c>
      <c r="B56" s="106" t="s">
        <v>57</v>
      </c>
      <c r="C56" s="176">
        <v>20000</v>
      </c>
      <c r="D56" s="176">
        <v>20000</v>
      </c>
      <c r="E56" s="430"/>
    </row>
    <row r="57" spans="1:5">
      <c r="A57" s="442" t="s">
        <v>683</v>
      </c>
      <c r="B57" s="106" t="s">
        <v>59</v>
      </c>
      <c r="C57" s="176">
        <v>5000</v>
      </c>
      <c r="D57" s="176">
        <v>5000</v>
      </c>
      <c r="E57" s="430"/>
    </row>
    <row r="58" spans="1:5">
      <c r="A58" s="442" t="s">
        <v>684</v>
      </c>
      <c r="B58" s="106" t="s">
        <v>61</v>
      </c>
      <c r="C58" s="176">
        <v>7000</v>
      </c>
      <c r="D58" s="176">
        <v>7000</v>
      </c>
      <c r="E58" s="430"/>
    </row>
    <row r="59" spans="1:5">
      <c r="A59" s="442" t="s">
        <v>2335</v>
      </c>
      <c r="B59" s="106" t="s">
        <v>2336</v>
      </c>
      <c r="C59" s="516">
        <v>0</v>
      </c>
      <c r="D59" s="516">
        <v>0</v>
      </c>
      <c r="E59" s="430"/>
    </row>
    <row r="60" spans="1:5">
      <c r="A60" s="442" t="s">
        <v>685</v>
      </c>
      <c r="B60" s="106" t="s">
        <v>63</v>
      </c>
      <c r="C60" s="516">
        <v>0</v>
      </c>
      <c r="D60" s="516">
        <v>0</v>
      </c>
      <c r="E60" s="430"/>
    </row>
    <row r="61" spans="1:5">
      <c r="A61" s="442" t="s">
        <v>2243</v>
      </c>
      <c r="B61" s="106" t="s">
        <v>67</v>
      </c>
      <c r="C61" s="516">
        <v>0</v>
      </c>
      <c r="D61" s="516">
        <v>0</v>
      </c>
      <c r="E61" s="430"/>
    </row>
    <row r="62" spans="1:5">
      <c r="A62" s="442" t="s">
        <v>686</v>
      </c>
      <c r="B62" s="106" t="s">
        <v>69</v>
      </c>
      <c r="C62" s="176">
        <v>30000</v>
      </c>
      <c r="D62" s="176">
        <v>30000</v>
      </c>
      <c r="E62" s="430"/>
    </row>
    <row r="63" spans="1:5">
      <c r="A63" s="442" t="s">
        <v>687</v>
      </c>
      <c r="B63" s="106" t="s">
        <v>71</v>
      </c>
      <c r="C63" s="176">
        <v>10000</v>
      </c>
      <c r="D63" s="176">
        <v>10000</v>
      </c>
      <c r="E63" s="430"/>
    </row>
    <row r="64" spans="1:5">
      <c r="A64" s="442" t="s">
        <v>688</v>
      </c>
      <c r="B64" s="106" t="s">
        <v>73</v>
      </c>
      <c r="C64" s="176">
        <v>500</v>
      </c>
      <c r="D64" s="176">
        <v>500</v>
      </c>
      <c r="E64" s="430"/>
    </row>
    <row r="65" spans="1:5">
      <c r="A65" s="442" t="s">
        <v>689</v>
      </c>
      <c r="B65" s="106" t="s">
        <v>610</v>
      </c>
      <c r="C65" s="176">
        <v>500</v>
      </c>
      <c r="D65" s="176">
        <v>500</v>
      </c>
      <c r="E65" s="430"/>
    </row>
    <row r="66" spans="1:5" ht="12.75" thickBot="1">
      <c r="A66" s="443" t="s">
        <v>690</v>
      </c>
      <c r="B66" s="107" t="s">
        <v>76</v>
      </c>
      <c r="C66" s="517">
        <v>0</v>
      </c>
      <c r="D66" s="517">
        <v>0</v>
      </c>
      <c r="E66" s="430"/>
    </row>
    <row r="67" spans="1:5" s="2" customFormat="1" ht="18" customHeight="1" thickTop="1" thickBot="1">
      <c r="A67" s="444" t="s">
        <v>611</v>
      </c>
      <c r="B67" s="445"/>
      <c r="C67" s="537">
        <f t="shared" ref="C67:D67" si="2">SUM(C39:C66)</f>
        <v>146000</v>
      </c>
      <c r="D67" s="535">
        <f t="shared" si="2"/>
        <v>146000</v>
      </c>
      <c r="E67" s="540">
        <v>0</v>
      </c>
    </row>
    <row r="68" spans="1:5" s="2" customFormat="1" ht="18" customHeight="1" thickBot="1">
      <c r="A68" s="485"/>
      <c r="B68" s="472"/>
      <c r="C68" s="486"/>
      <c r="D68" s="480"/>
      <c r="E68" s="479"/>
    </row>
    <row r="69" spans="1:5" ht="18" customHeight="1" thickBot="1">
      <c r="A69" s="446"/>
      <c r="B69" s="447"/>
      <c r="C69" s="487" t="s">
        <v>2351</v>
      </c>
      <c r="D69" s="487" t="s">
        <v>2353</v>
      </c>
      <c r="E69" s="428" t="s">
        <v>2354</v>
      </c>
    </row>
    <row r="70" spans="1:5" ht="18" customHeight="1" thickTop="1" thickBot="1">
      <c r="A70" s="1085" t="s">
        <v>607</v>
      </c>
      <c r="B70" s="1087"/>
      <c r="C70" s="266" t="s">
        <v>2352</v>
      </c>
      <c r="D70" s="422" t="s">
        <v>2352</v>
      </c>
      <c r="E70" s="489" t="s">
        <v>2355</v>
      </c>
    </row>
    <row r="71" spans="1:5" ht="12.75" thickTop="1">
      <c r="A71" s="440" t="s">
        <v>645</v>
      </c>
      <c r="B71" s="105" t="s">
        <v>2305</v>
      </c>
      <c r="C71" s="513">
        <v>0</v>
      </c>
      <c r="D71" s="513">
        <v>0</v>
      </c>
      <c r="E71" s="429"/>
    </row>
    <row r="72" spans="1:5">
      <c r="A72" s="441" t="s">
        <v>2328</v>
      </c>
      <c r="B72" s="117" t="s">
        <v>2329</v>
      </c>
      <c r="C72" s="513">
        <v>0</v>
      </c>
      <c r="D72" s="513">
        <v>0</v>
      </c>
      <c r="E72" s="430"/>
    </row>
    <row r="73" spans="1:5">
      <c r="A73" s="441" t="s">
        <v>2319</v>
      </c>
      <c r="B73" s="117" t="s">
        <v>2320</v>
      </c>
      <c r="C73" s="513">
        <v>0</v>
      </c>
      <c r="D73" s="513">
        <v>0</v>
      </c>
      <c r="E73" s="430"/>
    </row>
    <row r="74" spans="1:5">
      <c r="A74" s="441" t="s">
        <v>2321</v>
      </c>
      <c r="B74" s="117" t="s">
        <v>2322</v>
      </c>
      <c r="C74" s="513">
        <v>0</v>
      </c>
      <c r="D74" s="513">
        <v>0</v>
      </c>
      <c r="E74" s="430"/>
    </row>
    <row r="75" spans="1:5">
      <c r="A75" s="442" t="s">
        <v>2257</v>
      </c>
      <c r="B75" s="106" t="s">
        <v>82</v>
      </c>
      <c r="C75" s="513">
        <v>0</v>
      </c>
      <c r="D75" s="513">
        <v>0</v>
      </c>
      <c r="E75" s="430"/>
    </row>
    <row r="76" spans="1:5">
      <c r="A76" s="442" t="s">
        <v>2340</v>
      </c>
      <c r="B76" s="106" t="s">
        <v>2341</v>
      </c>
      <c r="C76" s="513">
        <v>0</v>
      </c>
      <c r="D76" s="513">
        <v>0</v>
      </c>
      <c r="E76" s="430"/>
    </row>
    <row r="77" spans="1:5">
      <c r="A77" s="448" t="s">
        <v>2298</v>
      </c>
      <c r="B77" s="421" t="s">
        <v>2299</v>
      </c>
      <c r="C77" s="420">
        <v>10000</v>
      </c>
      <c r="D77" s="420">
        <v>10000</v>
      </c>
      <c r="E77" s="430"/>
    </row>
    <row r="78" spans="1:5">
      <c r="A78" s="448" t="s">
        <v>2300</v>
      </c>
      <c r="B78" s="421" t="s">
        <v>2301</v>
      </c>
      <c r="C78" s="420">
        <v>10000</v>
      </c>
      <c r="D78" s="420">
        <v>10000</v>
      </c>
      <c r="E78" s="430"/>
    </row>
    <row r="79" spans="1:5">
      <c r="A79" s="448" t="s">
        <v>2302</v>
      </c>
      <c r="B79" s="421" t="s">
        <v>2410</v>
      </c>
      <c r="C79" s="420">
        <v>10000</v>
      </c>
      <c r="D79" s="420">
        <v>10000</v>
      </c>
      <c r="E79" s="430"/>
    </row>
    <row r="80" spans="1:5">
      <c r="A80" s="442" t="s">
        <v>646</v>
      </c>
      <c r="B80" s="106" t="s">
        <v>84</v>
      </c>
      <c r="C80" s="420">
        <v>4000</v>
      </c>
      <c r="D80" s="420">
        <v>4000</v>
      </c>
      <c r="E80" s="430"/>
    </row>
    <row r="81" spans="1:5">
      <c r="A81" s="442" t="s">
        <v>2337</v>
      </c>
      <c r="B81" s="54" t="s">
        <v>2359</v>
      </c>
      <c r="C81" s="513">
        <v>0</v>
      </c>
      <c r="D81" s="513">
        <v>0</v>
      </c>
      <c r="E81" s="430"/>
    </row>
    <row r="82" spans="1:5">
      <c r="A82" s="442" t="s">
        <v>2245</v>
      </c>
      <c r="B82" s="54" t="s">
        <v>2246</v>
      </c>
      <c r="C82" s="513">
        <v>0</v>
      </c>
      <c r="D82" s="513">
        <v>0</v>
      </c>
      <c r="E82" s="430"/>
    </row>
    <row r="83" spans="1:5">
      <c r="A83" s="449" t="s">
        <v>2338</v>
      </c>
      <c r="B83" s="54" t="s">
        <v>2339</v>
      </c>
      <c r="C83" s="520">
        <v>0</v>
      </c>
      <c r="D83" s="520">
        <v>0</v>
      </c>
      <c r="E83" s="430"/>
    </row>
    <row r="84" spans="1:5" ht="12.75" thickBot="1">
      <c r="A84" s="449" t="s">
        <v>647</v>
      </c>
      <c r="B84" s="471" t="s">
        <v>612</v>
      </c>
      <c r="C84" s="520">
        <v>0</v>
      </c>
      <c r="D84" s="520">
        <v>0</v>
      </c>
      <c r="E84" s="468"/>
    </row>
    <row r="85" spans="1:5" s="2" customFormat="1" ht="20.100000000000001" customHeight="1" thickBot="1">
      <c r="A85" s="493" t="s">
        <v>613</v>
      </c>
      <c r="B85" s="477"/>
      <c r="C85" s="478">
        <f t="shared" ref="C85:D85" si="3">SUM(C71:C84)</f>
        <v>34000</v>
      </c>
      <c r="D85" s="535">
        <f t="shared" si="3"/>
        <v>34000</v>
      </c>
      <c r="E85" s="540">
        <f t="shared" ref="E85" si="4">SUM(E71:E84)</f>
        <v>0</v>
      </c>
    </row>
    <row r="86" spans="1:5" ht="18" customHeight="1">
      <c r="A86"/>
      <c r="B86"/>
      <c r="C86" s="54"/>
      <c r="E86" s="426"/>
    </row>
    <row r="87" spans="1:5" ht="18" customHeight="1">
      <c r="A87"/>
      <c r="B87"/>
      <c r="C87" s="54"/>
      <c r="E87" s="426"/>
    </row>
    <row r="88" spans="1:5" ht="18" customHeight="1" thickBot="1">
      <c r="A88"/>
      <c r="B88"/>
      <c r="C88" s="54"/>
      <c r="E88" s="426"/>
    </row>
    <row r="89" spans="1:5" ht="20.100000000000001" customHeight="1" thickBot="1">
      <c r="A89" s="1088" t="s">
        <v>218</v>
      </c>
      <c r="B89" s="1089"/>
      <c r="C89" s="474"/>
      <c r="D89" s="475"/>
      <c r="E89" s="492"/>
    </row>
    <row r="90" spans="1:5">
      <c r="A90" s="457" t="s">
        <v>2178</v>
      </c>
      <c r="B90" s="356" t="s">
        <v>2179</v>
      </c>
      <c r="C90" s="521">
        <v>0</v>
      </c>
      <c r="D90" s="521">
        <v>0</v>
      </c>
      <c r="E90" s="429"/>
    </row>
    <row r="91" spans="1:5">
      <c r="A91" s="441" t="s">
        <v>648</v>
      </c>
      <c r="B91" s="117" t="s">
        <v>87</v>
      </c>
      <c r="C91" s="522">
        <v>0</v>
      </c>
      <c r="D91" s="522">
        <v>0</v>
      </c>
      <c r="E91" s="430"/>
    </row>
    <row r="92" spans="1:5">
      <c r="A92" s="442" t="s">
        <v>649</v>
      </c>
      <c r="B92" s="106" t="s">
        <v>2379</v>
      </c>
      <c r="C92" s="522">
        <v>0</v>
      </c>
      <c r="D92" s="522">
        <v>0</v>
      </c>
      <c r="E92" s="430"/>
    </row>
    <row r="93" spans="1:5">
      <c r="A93" s="442" t="s">
        <v>650</v>
      </c>
      <c r="B93" s="106" t="s">
        <v>622</v>
      </c>
      <c r="C93" s="522">
        <v>0</v>
      </c>
      <c r="D93" s="522">
        <v>0</v>
      </c>
      <c r="E93" s="430"/>
    </row>
    <row r="94" spans="1:5">
      <c r="A94" s="442" t="s">
        <v>651</v>
      </c>
      <c r="B94" s="106" t="s">
        <v>2380</v>
      </c>
      <c r="C94" s="522">
        <v>0</v>
      </c>
      <c r="D94" s="522">
        <v>0</v>
      </c>
      <c r="E94" s="430"/>
    </row>
    <row r="95" spans="1:5">
      <c r="A95" s="442" t="s">
        <v>652</v>
      </c>
      <c r="B95" s="106" t="s">
        <v>2381</v>
      </c>
      <c r="C95" s="522">
        <v>0</v>
      </c>
      <c r="D95" s="522">
        <v>0</v>
      </c>
      <c r="E95" s="430"/>
    </row>
    <row r="96" spans="1:5">
      <c r="A96" s="442" t="s">
        <v>581</v>
      </c>
      <c r="B96" s="106" t="s">
        <v>2382</v>
      </c>
      <c r="C96" s="522">
        <v>0</v>
      </c>
      <c r="D96" s="522">
        <v>0</v>
      </c>
      <c r="E96" s="430"/>
    </row>
    <row r="97" spans="1:5">
      <c r="A97" s="442" t="s">
        <v>653</v>
      </c>
      <c r="B97" s="106" t="s">
        <v>95</v>
      </c>
      <c r="C97" s="522">
        <v>0</v>
      </c>
      <c r="D97" s="522">
        <v>0</v>
      </c>
      <c r="E97" s="430"/>
    </row>
    <row r="98" spans="1:5">
      <c r="A98" s="442" t="s">
        <v>654</v>
      </c>
      <c r="B98" s="106" t="s">
        <v>2360</v>
      </c>
      <c r="C98" s="522">
        <v>0</v>
      </c>
      <c r="D98" s="522">
        <v>0</v>
      </c>
      <c r="E98" s="430"/>
    </row>
    <row r="99" spans="1:5" ht="12.75" thickBot="1">
      <c r="A99" s="443" t="s">
        <v>655</v>
      </c>
      <c r="B99" s="107" t="s">
        <v>2383</v>
      </c>
      <c r="C99" s="523">
        <v>0</v>
      </c>
      <c r="D99" s="523">
        <v>0</v>
      </c>
      <c r="E99" s="430"/>
    </row>
    <row r="100" spans="1:5" s="2" customFormat="1" ht="18" customHeight="1" thickTop="1" thickBot="1">
      <c r="A100" s="450" t="s">
        <v>153</v>
      </c>
      <c r="B100" s="458"/>
      <c r="C100" s="541">
        <f t="shared" ref="C100:D100" si="5">SUM(C90:C99)</f>
        <v>0</v>
      </c>
      <c r="D100" s="542">
        <f t="shared" si="5"/>
        <v>0</v>
      </c>
      <c r="E100" s="543"/>
    </row>
    <row r="101" spans="1:5" ht="18" customHeight="1" thickBot="1">
      <c r="A101" s="1092" t="s">
        <v>154</v>
      </c>
      <c r="B101" s="1093"/>
      <c r="C101" s="454"/>
      <c r="D101" s="455"/>
      <c r="E101" s="456"/>
    </row>
    <row r="102" spans="1:5" ht="12.75" thickTop="1">
      <c r="A102" s="440" t="s">
        <v>691</v>
      </c>
      <c r="B102" s="105" t="s">
        <v>99</v>
      </c>
      <c r="C102" s="524">
        <v>0</v>
      </c>
      <c r="D102" s="524">
        <v>0</v>
      </c>
      <c r="E102" s="429"/>
    </row>
    <row r="103" spans="1:5">
      <c r="A103" s="457" t="s">
        <v>2178</v>
      </c>
      <c r="B103" s="356" t="s">
        <v>2179</v>
      </c>
      <c r="C103" s="525">
        <v>0</v>
      </c>
      <c r="D103" s="525">
        <v>0</v>
      </c>
      <c r="E103" s="430"/>
    </row>
    <row r="104" spans="1:5" ht="12.75" thickBot="1">
      <c r="A104" s="449" t="s">
        <v>692</v>
      </c>
      <c r="B104" s="471" t="s">
        <v>101</v>
      </c>
      <c r="C104" s="526">
        <v>0</v>
      </c>
      <c r="D104" s="526">
        <v>0</v>
      </c>
      <c r="E104" s="468"/>
    </row>
    <row r="105" spans="1:5" s="2" customFormat="1" ht="18" customHeight="1" thickBot="1">
      <c r="A105" s="469" t="s">
        <v>205</v>
      </c>
      <c r="B105" s="477"/>
      <c r="C105" s="544">
        <f>SUM(C102:C104)</f>
        <v>0</v>
      </c>
      <c r="D105" s="545">
        <f>SUM(D102:D104)</f>
        <v>0</v>
      </c>
      <c r="E105" s="540">
        <f>SUM(E102:E104)</f>
        <v>0</v>
      </c>
    </row>
    <row r="106" spans="1:5" ht="13.5" customHeight="1" thickBot="1">
      <c r="C106" s="54"/>
      <c r="E106" s="426"/>
    </row>
    <row r="107" spans="1:5" ht="18" customHeight="1" thickBot="1">
      <c r="A107" s="446"/>
      <c r="B107" s="500"/>
      <c r="C107" s="501" t="s">
        <v>2351</v>
      </c>
      <c r="D107" s="491" t="s">
        <v>2353</v>
      </c>
      <c r="E107" s="499" t="s">
        <v>2354</v>
      </c>
    </row>
    <row r="108" spans="1:5" ht="18" customHeight="1" thickTop="1" thickBot="1">
      <c r="A108" s="1085" t="s">
        <v>103</v>
      </c>
      <c r="B108" s="1086"/>
      <c r="C108" s="502" t="s">
        <v>2352</v>
      </c>
      <c r="D108" s="423" t="s">
        <v>2352</v>
      </c>
      <c r="E108" s="503" t="s">
        <v>2355</v>
      </c>
    </row>
    <row r="109" spans="1:5" ht="20.100000000000001" customHeight="1" thickTop="1" thickBot="1">
      <c r="A109" s="460" t="s">
        <v>693</v>
      </c>
      <c r="B109" s="109"/>
      <c r="C109" s="504">
        <v>2700</v>
      </c>
      <c r="D109" s="504">
        <v>2700</v>
      </c>
      <c r="E109" s="429"/>
    </row>
    <row r="110" spans="1:5" ht="20.100000000000001" customHeight="1" thickTop="1" thickBot="1">
      <c r="A110" s="461" t="s">
        <v>2308</v>
      </c>
      <c r="B110" s="262" t="s">
        <v>2309</v>
      </c>
      <c r="C110" s="527">
        <v>0</v>
      </c>
      <c r="D110" s="527">
        <v>0</v>
      </c>
      <c r="E110" s="430"/>
    </row>
    <row r="111" spans="1:5" s="2" customFormat="1" ht="18" customHeight="1" thickTop="1" thickBot="1">
      <c r="A111" s="459" t="s">
        <v>155</v>
      </c>
      <c r="B111" s="451"/>
      <c r="C111" s="505">
        <f t="shared" ref="C111:D111" si="6">SUM(C109:C110)</f>
        <v>2700</v>
      </c>
      <c r="D111" s="536">
        <f t="shared" si="6"/>
        <v>2700</v>
      </c>
      <c r="E111" s="546">
        <f>SUM(E108:E110)</f>
        <v>0</v>
      </c>
    </row>
    <row r="112" spans="1:5" ht="15.6" customHeight="1" thickBot="1">
      <c r="A112" s="102" t="s">
        <v>609</v>
      </c>
      <c r="B112"/>
      <c r="C112" s="452"/>
      <c r="D112" s="453"/>
      <c r="E112" s="462"/>
    </row>
    <row r="113" spans="1:11" ht="15.6" customHeight="1" thickBot="1">
      <c r="A113" s="463" t="s">
        <v>608</v>
      </c>
      <c r="B113" s="464"/>
      <c r="C113" s="454"/>
      <c r="D113" s="455"/>
      <c r="E113" s="465"/>
    </row>
    <row r="114" spans="1:11" ht="18" customHeight="1" thickTop="1" thickBot="1">
      <c r="A114" s="529" t="s">
        <v>694</v>
      </c>
      <c r="B114" s="530" t="s">
        <v>105</v>
      </c>
      <c r="C114" s="531">
        <v>0</v>
      </c>
      <c r="D114" s="524">
        <v>0</v>
      </c>
      <c r="E114" s="547"/>
    </row>
    <row r="115" spans="1:11" ht="18" customHeight="1" thickTop="1" thickBot="1">
      <c r="A115" s="466" t="s">
        <v>2260</v>
      </c>
      <c r="B115" s="108" t="s">
        <v>2261</v>
      </c>
      <c r="C115" s="533">
        <v>100000</v>
      </c>
      <c r="D115" s="533">
        <v>100000</v>
      </c>
      <c r="E115" s="547"/>
      <c r="K115" s="425"/>
    </row>
    <row r="116" spans="1:11" ht="15" customHeight="1" thickTop="1" thickBot="1">
      <c r="A116" s="528" t="s">
        <v>634</v>
      </c>
      <c r="B116" s="58" t="s">
        <v>2313</v>
      </c>
      <c r="C116" s="526">
        <v>0</v>
      </c>
      <c r="D116" s="548">
        <v>0</v>
      </c>
      <c r="E116" s="549"/>
    </row>
    <row r="117" spans="1:11" s="2" customFormat="1" ht="18" customHeight="1" thickBot="1">
      <c r="A117" s="469" t="s">
        <v>614</v>
      </c>
      <c r="B117" s="477"/>
      <c r="C117" s="550">
        <f>SUM(C114:C116)</f>
        <v>100000</v>
      </c>
      <c r="D117" s="545">
        <f>SUM(D114:D116)</f>
        <v>100000</v>
      </c>
      <c r="E117" s="551">
        <f>SUM(E114:E116)</f>
        <v>0</v>
      </c>
    </row>
    <row r="118" spans="1:11" s="2" customFormat="1" ht="15">
      <c r="A118" s="3"/>
      <c r="B118" s="54"/>
      <c r="C118" s="472"/>
      <c r="E118" s="473"/>
    </row>
    <row r="119" spans="1:11" s="2" customFormat="1" ht="15">
      <c r="A119" s="3"/>
      <c r="B119" s="54"/>
      <c r="C119" s="472"/>
      <c r="E119" s="473"/>
    </row>
    <row r="120" spans="1:11" s="2" customFormat="1" ht="15">
      <c r="A120" s="3"/>
      <c r="B120" s="54"/>
      <c r="C120" s="472"/>
      <c r="E120" s="473"/>
    </row>
    <row r="121" spans="1:11" s="2" customFormat="1" ht="15.75" thickBot="1">
      <c r="A121" s="3"/>
      <c r="B121" s="54"/>
      <c r="C121" s="472"/>
      <c r="E121" s="473"/>
    </row>
    <row r="122" spans="1:11" ht="20.100000000000001" customHeight="1" thickBot="1">
      <c r="A122" s="1088" t="s">
        <v>107</v>
      </c>
      <c r="B122" s="1089"/>
      <c r="C122" s="474"/>
      <c r="D122" s="475"/>
      <c r="E122" s="476"/>
    </row>
    <row r="123" spans="1:11" ht="15" customHeight="1">
      <c r="A123" s="441" t="s">
        <v>635</v>
      </c>
      <c r="B123" s="117" t="s">
        <v>107</v>
      </c>
      <c r="C123" s="521">
        <v>0</v>
      </c>
      <c r="D123" s="521">
        <v>0</v>
      </c>
      <c r="E123" s="429"/>
      <c r="K123" s="431"/>
    </row>
    <row r="124" spans="1:11" ht="15" customHeight="1">
      <c r="A124" s="442" t="s">
        <v>636</v>
      </c>
      <c r="B124" s="106" t="s">
        <v>615</v>
      </c>
      <c r="C124" s="522">
        <v>0</v>
      </c>
      <c r="D124" s="522">
        <v>0</v>
      </c>
      <c r="E124" s="430"/>
    </row>
    <row r="125" spans="1:11" ht="15" customHeight="1">
      <c r="A125" s="442" t="s">
        <v>637</v>
      </c>
      <c r="B125" s="106" t="s">
        <v>616</v>
      </c>
      <c r="C125" s="522">
        <v>0</v>
      </c>
      <c r="D125" s="522">
        <v>0</v>
      </c>
      <c r="E125" s="430"/>
    </row>
    <row r="126" spans="1:11">
      <c r="A126" s="442" t="s">
        <v>638</v>
      </c>
      <c r="B126" s="106" t="s">
        <v>2384</v>
      </c>
      <c r="C126" s="522">
        <v>0</v>
      </c>
      <c r="D126" s="522">
        <v>0</v>
      </c>
      <c r="E126" s="430"/>
    </row>
    <row r="127" spans="1:11">
      <c r="A127" s="442" t="s">
        <v>639</v>
      </c>
      <c r="B127" s="106" t="s">
        <v>113</v>
      </c>
      <c r="C127" s="522">
        <v>0</v>
      </c>
      <c r="D127" s="522">
        <v>0</v>
      </c>
      <c r="E127" s="430"/>
    </row>
    <row r="128" spans="1:11" ht="15" customHeight="1">
      <c r="A128" s="442" t="s">
        <v>2323</v>
      </c>
      <c r="B128" s="106" t="s">
        <v>2385</v>
      </c>
      <c r="C128" s="522">
        <v>0</v>
      </c>
      <c r="D128" s="522">
        <v>0</v>
      </c>
      <c r="E128" s="430"/>
    </row>
    <row r="129" spans="1:5" ht="15" customHeight="1">
      <c r="A129" s="442" t="s">
        <v>640</v>
      </c>
      <c r="B129" s="106" t="s">
        <v>115</v>
      </c>
      <c r="C129" s="522">
        <v>0</v>
      </c>
      <c r="D129" s="522">
        <v>0</v>
      </c>
      <c r="E129" s="430"/>
    </row>
    <row r="130" spans="1:5" ht="15" hidden="1" customHeight="1">
      <c r="A130" s="442" t="s">
        <v>641</v>
      </c>
      <c r="B130" s="106" t="s">
        <v>117</v>
      </c>
      <c r="C130" s="522"/>
      <c r="D130" s="522"/>
      <c r="E130" s="430"/>
    </row>
    <row r="131" spans="1:5" ht="15" customHeight="1">
      <c r="A131" s="442" t="s">
        <v>642</v>
      </c>
      <c r="B131" s="106" t="s">
        <v>119</v>
      </c>
      <c r="C131" s="522">
        <v>0</v>
      </c>
      <c r="D131" s="522">
        <v>0</v>
      </c>
      <c r="E131" s="430"/>
    </row>
    <row r="132" spans="1:5" ht="15" hidden="1" customHeight="1">
      <c r="A132" s="442" t="s">
        <v>643</v>
      </c>
      <c r="B132" s="106" t="s">
        <v>121</v>
      </c>
      <c r="C132" s="522"/>
      <c r="D132" s="522"/>
      <c r="E132" s="430"/>
    </row>
    <row r="133" spans="1:5" ht="15" customHeight="1">
      <c r="A133" s="442" t="s">
        <v>120</v>
      </c>
      <c r="B133" s="106" t="s">
        <v>121</v>
      </c>
      <c r="C133" s="522">
        <v>0</v>
      </c>
      <c r="D133" s="522">
        <v>0</v>
      </c>
      <c r="E133" s="430"/>
    </row>
    <row r="134" spans="1:5" ht="15" customHeight="1">
      <c r="A134" s="442" t="s">
        <v>2276</v>
      </c>
      <c r="B134" s="106" t="s">
        <v>2361</v>
      </c>
      <c r="C134" s="522">
        <v>0</v>
      </c>
      <c r="D134" s="522">
        <v>0</v>
      </c>
      <c r="E134" s="430"/>
    </row>
    <row r="135" spans="1:5" ht="15" customHeight="1" thickBot="1">
      <c r="A135" s="449" t="s">
        <v>644</v>
      </c>
      <c r="B135" s="471" t="s">
        <v>2362</v>
      </c>
      <c r="C135" s="532">
        <v>0</v>
      </c>
      <c r="D135" s="532">
        <v>0</v>
      </c>
      <c r="E135" s="468"/>
    </row>
    <row r="136" spans="1:5" s="2" customFormat="1" ht="20.100000000000001" customHeight="1" thickBot="1">
      <c r="A136" s="469" t="s">
        <v>617</v>
      </c>
      <c r="B136" s="470"/>
      <c r="C136" s="544">
        <f t="shared" ref="C136:D136" si="7">SUM(C123:C135)</f>
        <v>0</v>
      </c>
      <c r="D136" s="545">
        <f t="shared" si="7"/>
        <v>0</v>
      </c>
      <c r="E136" s="551">
        <f t="shared" ref="E136" si="8">SUM(E123:E135)</f>
        <v>0</v>
      </c>
    </row>
    <row r="137" spans="1:5" ht="12.75" thickBot="1">
      <c r="A137" s="102"/>
      <c r="C137" s="54"/>
      <c r="E137" s="426"/>
    </row>
    <row r="138" spans="1:5" ht="18" customHeight="1" thickBot="1">
      <c r="A138" s="1092" t="s">
        <v>157</v>
      </c>
      <c r="B138" s="1093"/>
      <c r="C138" s="454"/>
      <c r="D138" s="455"/>
      <c r="E138" s="467"/>
    </row>
    <row r="139" spans="1:5" ht="15" customHeight="1" thickTop="1">
      <c r="A139" s="440" t="s">
        <v>2331</v>
      </c>
      <c r="B139" s="105" t="s">
        <v>2332</v>
      </c>
      <c r="C139" s="524">
        <v>0</v>
      </c>
      <c r="D139" s="524">
        <v>0</v>
      </c>
      <c r="E139" s="430"/>
    </row>
    <row r="140" spans="1:5" ht="15" customHeight="1">
      <c r="A140" s="441" t="s">
        <v>2330</v>
      </c>
      <c r="B140" s="117" t="s">
        <v>2386</v>
      </c>
      <c r="C140" s="531">
        <v>0</v>
      </c>
      <c r="D140" s="531">
        <v>0</v>
      </c>
      <c r="E140" s="430"/>
    </row>
    <row r="141" spans="1:5" ht="15" customHeight="1">
      <c r="A141" s="442" t="s">
        <v>630</v>
      </c>
      <c r="B141" s="106" t="s">
        <v>2363</v>
      </c>
      <c r="C141" s="533">
        <v>0</v>
      </c>
      <c r="D141" s="533">
        <v>0</v>
      </c>
      <c r="E141" s="430"/>
    </row>
    <row r="142" spans="1:5" ht="15" customHeight="1">
      <c r="A142" s="442" t="s">
        <v>631</v>
      </c>
      <c r="B142" s="106" t="s">
        <v>131</v>
      </c>
      <c r="C142" s="533">
        <v>0</v>
      </c>
      <c r="D142" s="533">
        <v>0</v>
      </c>
      <c r="E142" s="430"/>
    </row>
    <row r="143" spans="1:5" ht="15" customHeight="1">
      <c r="A143" s="442" t="s">
        <v>2274</v>
      </c>
      <c r="B143" s="106" t="s">
        <v>2364</v>
      </c>
      <c r="C143" s="533">
        <v>0</v>
      </c>
      <c r="D143" s="533">
        <v>0</v>
      </c>
      <c r="E143" s="430"/>
    </row>
    <row r="144" spans="1:5" ht="15" customHeight="1">
      <c r="A144" s="442" t="s">
        <v>632</v>
      </c>
      <c r="B144" s="106" t="s">
        <v>2365</v>
      </c>
      <c r="C144" s="533">
        <v>0</v>
      </c>
      <c r="D144" s="533">
        <v>0</v>
      </c>
      <c r="E144" s="430"/>
    </row>
    <row r="145" spans="1:5" ht="15" hidden="1" customHeight="1">
      <c r="A145" s="442" t="s">
        <v>633</v>
      </c>
      <c r="B145" s="106" t="s">
        <v>584</v>
      </c>
      <c r="C145" s="525"/>
      <c r="D145" s="525"/>
      <c r="E145" s="430"/>
    </row>
    <row r="146" spans="1:5" ht="15" customHeight="1">
      <c r="A146" s="442" t="s">
        <v>633</v>
      </c>
      <c r="B146" s="106" t="s">
        <v>2366</v>
      </c>
      <c r="C146" s="525">
        <v>0</v>
      </c>
      <c r="D146" s="525">
        <v>0</v>
      </c>
      <c r="E146" s="430"/>
    </row>
    <row r="147" spans="1:5" ht="15" customHeight="1">
      <c r="A147" s="442" t="s">
        <v>629</v>
      </c>
      <c r="B147" s="106" t="s">
        <v>2387</v>
      </c>
      <c r="C147" s="533">
        <v>0</v>
      </c>
      <c r="D147" s="533">
        <v>0</v>
      </c>
      <c r="E147" s="430"/>
    </row>
    <row r="148" spans="1:5" ht="15" customHeight="1">
      <c r="A148" s="442" t="s">
        <v>634</v>
      </c>
      <c r="B148" s="106" t="s">
        <v>136</v>
      </c>
      <c r="C148" s="525">
        <v>0</v>
      </c>
      <c r="D148" s="525">
        <v>0</v>
      </c>
      <c r="E148" s="430"/>
    </row>
    <row r="149" spans="1:5" ht="15" customHeight="1" thickBot="1">
      <c r="A149" s="443" t="s">
        <v>746</v>
      </c>
      <c r="B149" s="107" t="s">
        <v>2388</v>
      </c>
      <c r="C149" s="534">
        <v>0</v>
      </c>
      <c r="D149" s="534">
        <v>0</v>
      </c>
      <c r="E149" s="430"/>
    </row>
    <row r="150" spans="1:5" s="2" customFormat="1" ht="18" customHeight="1" thickTop="1" thickBot="1">
      <c r="A150" s="1083" t="s">
        <v>628</v>
      </c>
      <c r="B150" s="1084"/>
      <c r="C150" s="552">
        <f>SUM(C139:C149)</f>
        <v>0</v>
      </c>
      <c r="D150" s="553">
        <f>SUM(D139:D149)</f>
        <v>0</v>
      </c>
      <c r="E150" s="554">
        <f t="shared" ref="E150" si="9">SUM(E139:E149)</f>
        <v>0</v>
      </c>
    </row>
    <row r="151" spans="1:5" s="2" customFormat="1" ht="18" customHeight="1" thickBot="1">
      <c r="A151" s="511"/>
      <c r="B151" s="512"/>
      <c r="C151" s="555"/>
      <c r="D151" s="555"/>
      <c r="E151" s="556"/>
    </row>
    <row r="152" spans="1:5" customFormat="1" ht="18" customHeight="1" thickBot="1">
      <c r="A152" s="469" t="s">
        <v>206</v>
      </c>
      <c r="B152" s="470"/>
      <c r="C152" s="557">
        <f>C14+C35+C67+C85+C100+C105+C111+C117+C136</f>
        <v>3931932</v>
      </c>
      <c r="D152" s="557">
        <f>D150+D136+D117+D111+D105+D100+D85+D67+D35+D14</f>
        <v>3931932</v>
      </c>
      <c r="E152" s="558">
        <f>E150+E136+E117+E111+E105+E100+E85+E67+E35</f>
        <v>0</v>
      </c>
    </row>
    <row r="153" spans="1:5" customFormat="1" ht="15"/>
    <row r="154" spans="1:5" customFormat="1" ht="15">
      <c r="C154" s="327"/>
    </row>
    <row r="155" spans="1:5" customFormat="1" ht="15">
      <c r="C155" s="327"/>
    </row>
    <row r="156" spans="1:5" customFormat="1" ht="15"/>
    <row r="157" spans="1:5" customFormat="1" ht="15"/>
    <row r="158" spans="1:5" customFormat="1" ht="15"/>
    <row r="159" spans="1:5" customFormat="1" ht="15"/>
    <row r="160" spans="1:5" customFormat="1" ht="15"/>
    <row r="161" spans="3:3" customFormat="1" ht="15"/>
    <row r="162" spans="3:3" customFormat="1" ht="15"/>
    <row r="163" spans="3:3" customFormat="1" ht="15">
      <c r="C163" s="538"/>
    </row>
    <row r="164" spans="3:3" customFormat="1" ht="15"/>
    <row r="165" spans="3:3" customFormat="1" ht="15"/>
    <row r="166" spans="3:3" customFormat="1" ht="15"/>
    <row r="167" spans="3:3" customFormat="1" ht="15"/>
    <row r="168" spans="3:3" customFormat="1" ht="15"/>
    <row r="169" spans="3:3" customFormat="1" ht="15"/>
    <row r="170" spans="3:3" customFormat="1" ht="15"/>
    <row r="171" spans="3:3" customFormat="1" ht="15"/>
    <row r="172" spans="3:3" customFormat="1" ht="15"/>
    <row r="173" spans="3:3" customFormat="1" ht="15"/>
    <row r="174" spans="3:3" customFormat="1" ht="15"/>
    <row r="175" spans="3:3" customFormat="1" ht="15"/>
    <row r="176" spans="3:3" customFormat="1" ht="15"/>
    <row r="177" customFormat="1" ht="15"/>
    <row r="178" customFormat="1" ht="15"/>
    <row r="179" customFormat="1" ht="15"/>
    <row r="180" customFormat="1" ht="15"/>
    <row r="181" customFormat="1" ht="15"/>
    <row r="182" customFormat="1" ht="15"/>
    <row r="183" customFormat="1" ht="15"/>
    <row r="184" customFormat="1" ht="15"/>
    <row r="185" customFormat="1" ht="15"/>
    <row r="186" customFormat="1" ht="15"/>
    <row r="187" customFormat="1" ht="15"/>
    <row r="188" customFormat="1" ht="15"/>
    <row r="189" customFormat="1" ht="15"/>
    <row r="190" customFormat="1" ht="15"/>
    <row r="191" customFormat="1" ht="15"/>
    <row r="192" customFormat="1" ht="15"/>
    <row r="193" customFormat="1" ht="15"/>
    <row r="194" customFormat="1" ht="15"/>
    <row r="195" customFormat="1" ht="15"/>
    <row r="196" customFormat="1" ht="15"/>
    <row r="197" customFormat="1" ht="15"/>
    <row r="198" customFormat="1" ht="15"/>
    <row r="199" customFormat="1" ht="15"/>
    <row r="200" customFormat="1" ht="15"/>
    <row r="201" customFormat="1" ht="15"/>
    <row r="202" customFormat="1" ht="15"/>
    <row r="203" customFormat="1" ht="15"/>
    <row r="204" customFormat="1" ht="15"/>
    <row r="205" customFormat="1" ht="15"/>
    <row r="206" customFormat="1" ht="15"/>
    <row r="207" customFormat="1" ht="15"/>
    <row r="208" customFormat="1" ht="15"/>
    <row r="209" customFormat="1" ht="15"/>
    <row r="210" customFormat="1" ht="15"/>
    <row r="211" customFormat="1" ht="15"/>
    <row r="212" customFormat="1" ht="15"/>
    <row r="213" customFormat="1" ht="15"/>
    <row r="214" customFormat="1" ht="15"/>
    <row r="215" customFormat="1" ht="15"/>
    <row r="216" customFormat="1" ht="15"/>
    <row r="217" customFormat="1" ht="15"/>
    <row r="218" customFormat="1" ht="15"/>
  </sheetData>
  <mergeCells count="21">
    <mergeCell ref="A35:B35"/>
    <mergeCell ref="A18:B18"/>
    <mergeCell ref="A14:B14"/>
    <mergeCell ref="A9:B9"/>
    <mergeCell ref="A10:B10"/>
    <mergeCell ref="A11:B11"/>
    <mergeCell ref="A12:B12"/>
    <mergeCell ref="A13:B13"/>
    <mergeCell ref="A150:B150"/>
    <mergeCell ref="A108:B108"/>
    <mergeCell ref="A70:B70"/>
    <mergeCell ref="A89:B89"/>
    <mergeCell ref="A38:B38"/>
    <mergeCell ref="A138:B138"/>
    <mergeCell ref="A101:B101"/>
    <mergeCell ref="A122:B122"/>
    <mergeCell ref="A4:B4"/>
    <mergeCell ref="A5:B5"/>
    <mergeCell ref="A6:B6"/>
    <mergeCell ref="A7:B7"/>
    <mergeCell ref="A8:B8"/>
  </mergeCells>
  <printOptions horizontalCentered="1"/>
  <pageMargins left="0.25" right="0.25" top="0.75" bottom="0.75" header="0.3" footer="0.3"/>
  <pageSetup orientation="portrait" r:id="rId1"/>
  <headerFooter>
    <oddHeader xml:space="preserve">&amp;C&amp;14CITY OF MABLETON FY2023 FISCAL PLAN </oddHeader>
  </headerFooter>
  <rowBreaks count="3" manualBreakCount="3">
    <brk id="35" max="16383" man="1"/>
    <brk id="85" max="16383" man="1"/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51"/>
  <sheetViews>
    <sheetView tabSelected="1" topLeftCell="A474" zoomScale="106" zoomScaleNormal="106" workbookViewId="0">
      <selection activeCell="D488" sqref="D488"/>
    </sheetView>
  </sheetViews>
  <sheetFormatPr defaultColWidth="9.42578125" defaultRowHeight="15.75"/>
  <cols>
    <col min="1" max="1" width="22.140625" style="565" customWidth="1"/>
    <col min="2" max="2" width="33.7109375" style="618" customWidth="1"/>
    <col min="3" max="3" width="22.7109375" style="563" customWidth="1"/>
    <col min="4" max="4" width="27.28515625" style="563" customWidth="1"/>
    <col min="5" max="5" width="39.85546875" style="1014" customWidth="1"/>
    <col min="6" max="6" width="11.28515625" style="563" customWidth="1"/>
    <col min="7" max="10" width="8.5703125" style="563" customWidth="1"/>
    <col min="11" max="11" width="8.5703125" style="564" customWidth="1"/>
    <col min="12" max="12" width="8.5703125" style="563" customWidth="1"/>
    <col min="13" max="13" width="8.5703125" style="564" customWidth="1"/>
    <col min="14" max="44" width="8.5703125" style="563" customWidth="1"/>
    <col min="45" max="16384" width="9.42578125" style="565"/>
  </cols>
  <sheetData>
    <row r="1" spans="1:44" s="562" customFormat="1" ht="39.950000000000003" customHeight="1">
      <c r="A1" s="1152"/>
      <c r="B1" s="1152"/>
      <c r="C1" s="1152"/>
      <c r="D1" s="1152"/>
      <c r="E1" s="1152"/>
      <c r="F1" s="560"/>
      <c r="G1" s="560"/>
      <c r="H1" s="560"/>
      <c r="I1" s="560"/>
      <c r="J1" s="560"/>
      <c r="K1" s="561"/>
      <c r="L1" s="560"/>
      <c r="M1" s="561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</row>
    <row r="2" spans="1:44" ht="7.5" customHeight="1">
      <c r="A2" s="1152"/>
      <c r="B2" s="1152"/>
      <c r="C2" s="1152"/>
      <c r="D2" s="1152"/>
      <c r="E2" s="1152"/>
    </row>
    <row r="3" spans="1:44" s="566" customFormat="1" ht="15.95" customHeight="1">
      <c r="A3" s="1152"/>
      <c r="B3" s="1152"/>
      <c r="C3" s="1152"/>
      <c r="D3" s="1152"/>
      <c r="E3" s="1152"/>
      <c r="F3" s="563"/>
      <c r="G3" s="563"/>
      <c r="H3" s="563"/>
      <c r="I3" s="563"/>
      <c r="J3" s="563"/>
      <c r="K3" s="564"/>
      <c r="L3" s="563"/>
      <c r="M3" s="564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</row>
    <row r="4" spans="1:44" s="566" customFormat="1" ht="15.95" customHeight="1">
      <c r="A4" s="567"/>
      <c r="B4" s="567"/>
      <c r="C4" s="567"/>
      <c r="D4" s="567"/>
      <c r="E4" s="567"/>
      <c r="F4" s="563"/>
      <c r="G4" s="563"/>
      <c r="H4" s="563"/>
      <c r="I4" s="563"/>
      <c r="J4" s="563"/>
      <c r="K4" s="564"/>
      <c r="L4" s="563"/>
      <c r="M4" s="564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  <c r="AR4" s="563"/>
    </row>
    <row r="5" spans="1:44" s="566" customFormat="1" ht="15.95" customHeight="1">
      <c r="A5" s="567"/>
      <c r="B5" s="567"/>
      <c r="C5" s="567"/>
      <c r="D5" s="567"/>
      <c r="E5" s="567"/>
      <c r="F5" s="563"/>
      <c r="G5" s="563"/>
      <c r="H5" s="563"/>
      <c r="I5" s="563"/>
      <c r="J5" s="563"/>
      <c r="K5" s="564"/>
      <c r="L5" s="563"/>
      <c r="M5" s="564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</row>
    <row r="6" spans="1:44" s="566" customFormat="1" ht="15.95" customHeight="1">
      <c r="A6" s="567"/>
      <c r="B6" s="567"/>
      <c r="C6" s="567"/>
      <c r="D6" s="567"/>
      <c r="E6" s="567"/>
      <c r="F6" s="563"/>
      <c r="G6" s="563"/>
      <c r="H6" s="563"/>
      <c r="I6" s="563"/>
      <c r="J6" s="563"/>
      <c r="K6" s="564"/>
      <c r="L6" s="563"/>
      <c r="M6" s="564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</row>
    <row r="7" spans="1:44" s="566" customFormat="1" ht="15.95" customHeight="1" thickBot="1">
      <c r="A7" s="567"/>
      <c r="B7" s="567"/>
      <c r="C7" s="567"/>
      <c r="D7" s="567"/>
      <c r="E7" s="567"/>
      <c r="F7" s="563"/>
      <c r="G7" s="563"/>
      <c r="H7" s="563"/>
      <c r="I7" s="563"/>
      <c r="J7" s="563"/>
      <c r="K7" s="564"/>
      <c r="L7" s="563"/>
      <c r="M7" s="564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</row>
    <row r="8" spans="1:44" ht="20.100000000000001" customHeight="1">
      <c r="A8" s="1161" t="s">
        <v>159</v>
      </c>
      <c r="B8" s="1162"/>
      <c r="C8" s="568" t="s">
        <v>2351</v>
      </c>
      <c r="D8" s="569" t="s">
        <v>2353</v>
      </c>
      <c r="E8" s="570" t="s">
        <v>2354</v>
      </c>
    </row>
    <row r="9" spans="1:44" ht="20.100000000000001" customHeight="1">
      <c r="A9" s="1163" t="s">
        <v>737</v>
      </c>
      <c r="B9" s="1164"/>
      <c r="C9" s="571" t="s">
        <v>2352</v>
      </c>
      <c r="D9" s="572" t="s">
        <v>2352</v>
      </c>
      <c r="E9" s="573" t="s">
        <v>2355</v>
      </c>
    </row>
    <row r="10" spans="1:44">
      <c r="A10" s="574" t="s">
        <v>222</v>
      </c>
      <c r="B10" s="575" t="s">
        <v>2389</v>
      </c>
      <c r="C10" s="576">
        <f>(58240*(8/12))+(58240*(8/12))</f>
        <v>77653.333333333328</v>
      </c>
      <c r="D10" s="577">
        <f>(58240*(8/12))+(58240*(8/12))</f>
        <v>77653.333333333328</v>
      </c>
      <c r="E10" s="578"/>
    </row>
    <row r="11" spans="1:44">
      <c r="A11" s="579" t="s">
        <v>223</v>
      </c>
      <c r="B11" s="580" t="s">
        <v>240</v>
      </c>
      <c r="C11" s="581">
        <f>22500+90000</f>
        <v>112500</v>
      </c>
      <c r="D11" s="582">
        <f>22500+90000</f>
        <v>112500</v>
      </c>
      <c r="E11" s="583"/>
    </row>
    <row r="12" spans="1:44">
      <c r="A12" s="579" t="s">
        <v>224</v>
      </c>
      <c r="B12" s="580" t="s">
        <v>241</v>
      </c>
      <c r="C12" s="584">
        <v>60717</v>
      </c>
      <c r="D12" s="585">
        <v>60717</v>
      </c>
      <c r="E12" s="583"/>
    </row>
    <row r="13" spans="1:44">
      <c r="A13" s="579" t="s">
        <v>247</v>
      </c>
      <c r="B13" s="580" t="s">
        <v>242</v>
      </c>
      <c r="C13" s="584">
        <v>289</v>
      </c>
      <c r="D13" s="585">
        <v>289</v>
      </c>
      <c r="E13" s="583"/>
    </row>
    <row r="14" spans="1:44">
      <c r="A14" s="579" t="s">
        <v>225</v>
      </c>
      <c r="B14" s="580" t="s">
        <v>243</v>
      </c>
      <c r="C14" s="584">
        <f>C10*0.062</f>
        <v>4814.5066666666662</v>
      </c>
      <c r="D14" s="585">
        <f>D10*0.062</f>
        <v>4814.5066666666662</v>
      </c>
      <c r="E14" s="583"/>
    </row>
    <row r="15" spans="1:44">
      <c r="A15" s="579" t="s">
        <v>226</v>
      </c>
      <c r="B15" s="580" t="s">
        <v>244</v>
      </c>
      <c r="C15" s="584">
        <f>C10*0.0145</f>
        <v>1125.9733333333334</v>
      </c>
      <c r="D15" s="585">
        <f>D10*0.0145</f>
        <v>1125.9733333333334</v>
      </c>
      <c r="E15" s="583"/>
    </row>
    <row r="16" spans="1:44">
      <c r="A16" s="579" t="s">
        <v>227</v>
      </c>
      <c r="B16" s="580" t="s">
        <v>246</v>
      </c>
      <c r="C16" s="584">
        <f>C10*0.11</f>
        <v>8541.8666666666668</v>
      </c>
      <c r="D16" s="585">
        <f>D10*0.11</f>
        <v>8541.8666666666668</v>
      </c>
      <c r="E16" s="583"/>
    </row>
    <row r="17" spans="1:5">
      <c r="A17" s="579" t="s">
        <v>228</v>
      </c>
      <c r="B17" s="580" t="s">
        <v>245</v>
      </c>
      <c r="C17" s="584">
        <v>3059</v>
      </c>
      <c r="D17" s="585">
        <v>3059</v>
      </c>
      <c r="E17" s="583"/>
    </row>
    <row r="18" spans="1:5" ht="16.5" thickBot="1">
      <c r="A18" s="586"/>
      <c r="B18" s="587"/>
      <c r="C18" s="588">
        <v>0</v>
      </c>
      <c r="D18" s="589">
        <v>0</v>
      </c>
      <c r="E18" s="590"/>
    </row>
    <row r="19" spans="1:5" ht="16.5" thickBot="1">
      <c r="A19" s="1117" t="s">
        <v>738</v>
      </c>
      <c r="B19" s="1118"/>
      <c r="C19" s="591">
        <f t="shared" ref="C19:D19" si="0">SUM(C10:C18)</f>
        <v>268700.67999999993</v>
      </c>
      <c r="D19" s="592">
        <f t="shared" si="0"/>
        <v>268700.67999999993</v>
      </c>
      <c r="E19" s="593">
        <f>SUM(E9:E18)</f>
        <v>0</v>
      </c>
    </row>
    <row r="20" spans="1:5" ht="10.35" customHeight="1">
      <c r="A20" s="594"/>
      <c r="B20" s="595"/>
      <c r="C20" s="596"/>
      <c r="D20" s="597"/>
      <c r="E20" s="598"/>
    </row>
    <row r="21" spans="1:5" ht="16.5" thickBot="1">
      <c r="A21" s="1119" t="s">
        <v>2367</v>
      </c>
      <c r="B21" s="1120"/>
      <c r="C21" s="599"/>
      <c r="D21" s="600"/>
      <c r="E21" s="601"/>
    </row>
    <row r="22" spans="1:5" ht="17.25" thickTop="1" thickBot="1">
      <c r="A22" s="602" t="s">
        <v>229</v>
      </c>
      <c r="B22" s="603" t="s">
        <v>495</v>
      </c>
      <c r="C22" s="576">
        <v>10000</v>
      </c>
      <c r="D22" s="577">
        <v>10000</v>
      </c>
      <c r="E22" s="604"/>
    </row>
    <row r="23" spans="1:5" ht="16.5" thickTop="1">
      <c r="A23" s="605" t="s">
        <v>2345</v>
      </c>
      <c r="B23" s="606" t="s">
        <v>488</v>
      </c>
      <c r="C23" s="607">
        <v>12000</v>
      </c>
      <c r="D23" s="608">
        <v>12000</v>
      </c>
      <c r="E23" s="578"/>
    </row>
    <row r="24" spans="1:5">
      <c r="A24" s="579" t="s">
        <v>230</v>
      </c>
      <c r="B24" s="609" t="s">
        <v>512</v>
      </c>
      <c r="C24" s="581">
        <f>(40*8)*7</f>
        <v>2240</v>
      </c>
      <c r="D24" s="582">
        <f>(40*8)*7</f>
        <v>2240</v>
      </c>
      <c r="E24" s="583"/>
    </row>
    <row r="25" spans="1:5">
      <c r="A25" s="579" t="s">
        <v>231</v>
      </c>
      <c r="B25" s="609" t="s">
        <v>2430</v>
      </c>
      <c r="C25" s="581">
        <v>26000</v>
      </c>
      <c r="D25" s="582">
        <v>26000</v>
      </c>
      <c r="E25" s="604"/>
    </row>
    <row r="26" spans="1:5">
      <c r="A26" s="579" t="s">
        <v>2346</v>
      </c>
      <c r="B26" s="609" t="s">
        <v>480</v>
      </c>
      <c r="C26" s="581">
        <v>30000</v>
      </c>
      <c r="D26" s="582">
        <v>30000</v>
      </c>
      <c r="E26" s="583"/>
    </row>
    <row r="27" spans="1:5">
      <c r="A27" s="579" t="s">
        <v>232</v>
      </c>
      <c r="B27" s="609" t="s">
        <v>2431</v>
      </c>
      <c r="C27" s="581">
        <v>10000</v>
      </c>
      <c r="D27" s="582">
        <v>10000</v>
      </c>
      <c r="E27" s="583"/>
    </row>
    <row r="28" spans="1:5">
      <c r="A28" s="579" t="s">
        <v>233</v>
      </c>
      <c r="B28" s="609" t="s">
        <v>486</v>
      </c>
      <c r="C28" s="581">
        <f>3150+2800+1000+500+3000+5000</f>
        <v>15450</v>
      </c>
      <c r="D28" s="582">
        <f>3150+2800+1000+500+3000+5000</f>
        <v>15450</v>
      </c>
      <c r="E28" s="604"/>
    </row>
    <row r="29" spans="1:5">
      <c r="A29" s="579" t="s">
        <v>506</v>
      </c>
      <c r="B29" s="609" t="s">
        <v>2413</v>
      </c>
      <c r="C29" s="581">
        <v>12000</v>
      </c>
      <c r="D29" s="582">
        <v>12000</v>
      </c>
      <c r="E29" s="604"/>
    </row>
    <row r="30" spans="1:5">
      <c r="A30" s="579" t="s">
        <v>234</v>
      </c>
      <c r="B30" s="609" t="s">
        <v>432</v>
      </c>
      <c r="C30" s="581">
        <v>15000</v>
      </c>
      <c r="D30" s="582">
        <v>15000</v>
      </c>
      <c r="E30" s="583"/>
    </row>
    <row r="31" spans="1:5" ht="15" hidden="1" customHeight="1">
      <c r="A31" s="610" t="s">
        <v>506</v>
      </c>
      <c r="B31" s="609" t="s">
        <v>207</v>
      </c>
      <c r="C31" s="581">
        <v>0</v>
      </c>
      <c r="D31" s="582">
        <v>0</v>
      </c>
      <c r="E31" s="583"/>
    </row>
    <row r="32" spans="1:5">
      <c r="A32" s="579" t="s">
        <v>2255</v>
      </c>
      <c r="B32" s="609" t="s">
        <v>513</v>
      </c>
      <c r="C32" s="581">
        <v>12250</v>
      </c>
      <c r="D32" s="582">
        <v>12250</v>
      </c>
      <c r="E32" s="583"/>
    </row>
    <row r="33" spans="1:5" ht="16.5" thickBot="1">
      <c r="A33" s="579" t="s">
        <v>235</v>
      </c>
      <c r="B33" s="611" t="s">
        <v>2375</v>
      </c>
      <c r="C33" s="612">
        <v>10000</v>
      </c>
      <c r="D33" s="613">
        <v>10000</v>
      </c>
      <c r="E33" s="604"/>
    </row>
    <row r="34" spans="1:5" ht="17.25" thickTop="1" thickBot="1">
      <c r="A34" s="1104" t="s">
        <v>2368</v>
      </c>
      <c r="B34" s="1105"/>
      <c r="C34" s="614">
        <f t="shared" ref="C34:E34" si="1">SUM(C22:C33)</f>
        <v>154940</v>
      </c>
      <c r="D34" s="615">
        <f t="shared" si="1"/>
        <v>154940</v>
      </c>
      <c r="E34" s="616">
        <f t="shared" si="1"/>
        <v>0</v>
      </c>
    </row>
    <row r="35" spans="1:5" ht="10.35" customHeight="1" thickTop="1">
      <c r="A35" s="617"/>
      <c r="C35" s="619"/>
      <c r="D35" s="620"/>
      <c r="E35" s="598"/>
    </row>
    <row r="36" spans="1:5" ht="16.5" thickBot="1">
      <c r="A36" s="621" t="s">
        <v>138</v>
      </c>
      <c r="B36" s="622"/>
      <c r="C36" s="623"/>
      <c r="D36" s="623"/>
      <c r="E36" s="601"/>
    </row>
    <row r="37" spans="1:5" ht="16.5" thickTop="1">
      <c r="A37" s="605" t="s">
        <v>236</v>
      </c>
      <c r="B37" s="624" t="s">
        <v>434</v>
      </c>
      <c r="C37" s="625">
        <v>5000</v>
      </c>
      <c r="D37" s="626">
        <v>5000</v>
      </c>
      <c r="E37" s="578"/>
    </row>
    <row r="38" spans="1:5">
      <c r="A38" s="579" t="s">
        <v>237</v>
      </c>
      <c r="B38" s="627" t="s">
        <v>435</v>
      </c>
      <c r="C38" s="628">
        <v>4000</v>
      </c>
      <c r="D38" s="629">
        <v>4000</v>
      </c>
      <c r="E38" s="583"/>
    </row>
    <row r="39" spans="1:5" ht="16.5" thickBot="1">
      <c r="A39" s="630" t="s">
        <v>238</v>
      </c>
      <c r="B39" s="631" t="s">
        <v>115</v>
      </c>
      <c r="C39" s="632">
        <v>1000</v>
      </c>
      <c r="D39" s="633">
        <v>1000</v>
      </c>
      <c r="E39" s="583"/>
    </row>
    <row r="40" spans="1:5" ht="17.25" thickTop="1" thickBot="1">
      <c r="A40" s="1117" t="s">
        <v>161</v>
      </c>
      <c r="B40" s="1121"/>
      <c r="C40" s="634">
        <f t="shared" ref="C40" si="2">SUM(C37:C39)</f>
        <v>10000</v>
      </c>
      <c r="D40" s="635">
        <f>SUM(D37:D39)</f>
        <v>10000</v>
      </c>
      <c r="E40" s="583"/>
    </row>
    <row r="41" spans="1:5" ht="10.35" customHeight="1" thickBot="1">
      <c r="A41" s="636"/>
      <c r="B41" s="595"/>
      <c r="C41" s="637"/>
      <c r="D41" s="638"/>
      <c r="E41" s="639"/>
    </row>
    <row r="42" spans="1:5" ht="16.5" thickBot="1">
      <c r="A42" s="1117" t="s">
        <v>162</v>
      </c>
      <c r="B42" s="1122"/>
      <c r="C42" s="640">
        <f t="shared" ref="C42:E42" si="3">SUM(C40,C34,C19)</f>
        <v>433640.67999999993</v>
      </c>
      <c r="D42" s="641">
        <f t="shared" si="3"/>
        <v>433640.67999999993</v>
      </c>
      <c r="E42" s="642">
        <f t="shared" si="3"/>
        <v>0</v>
      </c>
    </row>
    <row r="43" spans="1:5">
      <c r="A43" s="643"/>
      <c r="B43" s="643"/>
      <c r="C43" s="644"/>
      <c r="D43" s="644"/>
      <c r="E43" s="645"/>
    </row>
    <row r="44" spans="1:5">
      <c r="A44" s="643"/>
      <c r="B44" s="643"/>
      <c r="C44" s="644"/>
      <c r="D44" s="644"/>
      <c r="E44" s="645"/>
    </row>
    <row r="45" spans="1:5">
      <c r="A45" s="646"/>
      <c r="B45" s="646"/>
      <c r="C45" s="619"/>
      <c r="D45" s="619"/>
      <c r="E45" s="647"/>
    </row>
    <row r="46" spans="1:5">
      <c r="A46" s="646"/>
      <c r="B46" s="646"/>
      <c r="C46" s="619"/>
      <c r="D46" s="619"/>
      <c r="E46" s="647"/>
    </row>
    <row r="47" spans="1:5" ht="16.5" thickBot="1">
      <c r="A47" s="646"/>
      <c r="B47" s="646"/>
      <c r="C47" s="619"/>
      <c r="D47" s="619"/>
      <c r="E47" s="647"/>
    </row>
    <row r="48" spans="1:5" ht="20.100000000000001" customHeight="1">
      <c r="A48" s="1108" t="s">
        <v>163</v>
      </c>
      <c r="B48" s="1116"/>
      <c r="C48" s="648" t="s">
        <v>2351</v>
      </c>
      <c r="D48" s="649" t="s">
        <v>2353</v>
      </c>
      <c r="E48" s="650" t="s">
        <v>2354</v>
      </c>
    </row>
    <row r="49" spans="1:5" ht="20.100000000000001" customHeight="1" thickBot="1">
      <c r="A49" s="1104" t="s">
        <v>737</v>
      </c>
      <c r="B49" s="1125"/>
      <c r="C49" s="651" t="s">
        <v>2352</v>
      </c>
      <c r="D49" s="652" t="s">
        <v>2352</v>
      </c>
      <c r="E49" s="590" t="s">
        <v>2422</v>
      </c>
    </row>
    <row r="50" spans="1:5">
      <c r="A50" s="574" t="s">
        <v>248</v>
      </c>
      <c r="B50" s="653" t="s">
        <v>2417</v>
      </c>
      <c r="C50" s="654">
        <f>(182728+45240)*7/12</f>
        <v>132981.33333333334</v>
      </c>
      <c r="D50" s="655">
        <f>(182728+45240)*7/12</f>
        <v>132981.33333333334</v>
      </c>
      <c r="E50" s="578"/>
    </row>
    <row r="51" spans="1:5">
      <c r="A51" s="574" t="s">
        <v>736</v>
      </c>
      <c r="B51" s="653" t="s">
        <v>2390</v>
      </c>
      <c r="C51" s="581">
        <v>0</v>
      </c>
      <c r="D51" s="656">
        <v>0</v>
      </c>
      <c r="E51" s="583"/>
    </row>
    <row r="52" spans="1:5">
      <c r="A52" s="574" t="s">
        <v>2306</v>
      </c>
      <c r="B52" s="653" t="s">
        <v>438</v>
      </c>
      <c r="C52" s="581">
        <v>0</v>
      </c>
      <c r="D52" s="656">
        <v>0</v>
      </c>
      <c r="E52" s="583"/>
    </row>
    <row r="53" spans="1:5">
      <c r="A53" s="579" t="s">
        <v>2247</v>
      </c>
      <c r="B53" s="609" t="s">
        <v>436</v>
      </c>
      <c r="C53" s="581">
        <v>0</v>
      </c>
      <c r="D53" s="656">
        <v>0</v>
      </c>
      <c r="E53" s="583"/>
    </row>
    <row r="54" spans="1:5">
      <c r="A54" s="579" t="s">
        <v>249</v>
      </c>
      <c r="B54" s="609" t="s">
        <v>241</v>
      </c>
      <c r="C54" s="581">
        <v>0</v>
      </c>
      <c r="D54" s="656">
        <v>0</v>
      </c>
      <c r="E54" s="583"/>
    </row>
    <row r="55" spans="1:5">
      <c r="A55" s="579" t="s">
        <v>250</v>
      </c>
      <c r="B55" s="609" t="s">
        <v>242</v>
      </c>
      <c r="C55" s="581">
        <v>0</v>
      </c>
      <c r="D55" s="656">
        <v>0</v>
      </c>
      <c r="E55" s="583"/>
    </row>
    <row r="56" spans="1:5">
      <c r="A56" s="579" t="s">
        <v>251</v>
      </c>
      <c r="B56" s="609" t="s">
        <v>243</v>
      </c>
      <c r="C56" s="654">
        <f>C50*0.062</f>
        <v>8244.8426666666674</v>
      </c>
      <c r="D56" s="655">
        <f>D50*0.062</f>
        <v>8244.8426666666674</v>
      </c>
      <c r="E56" s="583"/>
    </row>
    <row r="57" spans="1:5">
      <c r="A57" s="579" t="s">
        <v>252</v>
      </c>
      <c r="B57" s="609" t="s">
        <v>444</v>
      </c>
      <c r="C57" s="654">
        <f>C50*0.0145</f>
        <v>1928.2293333333337</v>
      </c>
      <c r="D57" s="655">
        <f>D50*0.0145</f>
        <v>1928.2293333333337</v>
      </c>
      <c r="E57" s="583"/>
    </row>
    <row r="58" spans="1:5">
      <c r="A58" s="579" t="s">
        <v>253</v>
      </c>
      <c r="B58" s="609" t="s">
        <v>446</v>
      </c>
      <c r="C58" s="581">
        <v>0</v>
      </c>
      <c r="D58" s="656">
        <v>0</v>
      </c>
      <c r="E58" s="583"/>
    </row>
    <row r="59" spans="1:5" ht="16.5" thickBot="1">
      <c r="A59" s="657" t="s">
        <v>254</v>
      </c>
      <c r="B59" s="658" t="s">
        <v>450</v>
      </c>
      <c r="C59" s="659">
        <f>1914*9/12</f>
        <v>1435.5</v>
      </c>
      <c r="D59" s="660">
        <f>1914*9/12</f>
        <v>1435.5</v>
      </c>
      <c r="E59" s="639"/>
    </row>
    <row r="60" spans="1:5" ht="17.25" thickTop="1" thickBot="1">
      <c r="A60" s="1102" t="s">
        <v>738</v>
      </c>
      <c r="B60" s="1160"/>
      <c r="C60" s="661">
        <f t="shared" ref="C60:D60" si="4">SUM(C50:C59)</f>
        <v>144589.90533333333</v>
      </c>
      <c r="D60" s="662">
        <f t="shared" si="4"/>
        <v>144589.90533333333</v>
      </c>
      <c r="E60" s="663">
        <f>SUM(E50:E59)</f>
        <v>0</v>
      </c>
    </row>
    <row r="61" spans="1:5" ht="16.5" thickTop="1">
      <c r="A61" s="617"/>
      <c r="C61" s="619"/>
      <c r="D61" s="620"/>
      <c r="E61" s="598"/>
    </row>
    <row r="62" spans="1:5" ht="16.5" thickBot="1">
      <c r="A62" s="1100" t="s">
        <v>171</v>
      </c>
      <c r="B62" s="1101"/>
      <c r="C62" s="619"/>
      <c r="D62" s="623"/>
      <c r="E62" s="601"/>
    </row>
    <row r="63" spans="1:5" ht="16.5" thickTop="1">
      <c r="A63" s="602" t="s">
        <v>255</v>
      </c>
      <c r="B63" s="603" t="s">
        <v>495</v>
      </c>
      <c r="C63" s="654">
        <v>25000</v>
      </c>
      <c r="D63" s="664">
        <v>25000</v>
      </c>
      <c r="E63" s="578"/>
    </row>
    <row r="64" spans="1:5">
      <c r="A64" s="579" t="s">
        <v>256</v>
      </c>
      <c r="B64" s="609" t="s">
        <v>461</v>
      </c>
      <c r="C64" s="654">
        <v>0</v>
      </c>
      <c r="D64" s="665">
        <v>0</v>
      </c>
      <c r="E64" s="583"/>
    </row>
    <row r="65" spans="1:5">
      <c r="A65" s="579" t="s">
        <v>257</v>
      </c>
      <c r="B65" s="609" t="s">
        <v>463</v>
      </c>
      <c r="C65" s="581">
        <v>0</v>
      </c>
      <c r="D65" s="582">
        <v>0</v>
      </c>
      <c r="E65" s="583"/>
    </row>
    <row r="66" spans="1:5">
      <c r="A66" s="579" t="s">
        <v>258</v>
      </c>
      <c r="B66" s="609" t="s">
        <v>512</v>
      </c>
      <c r="C66" s="654">
        <v>500</v>
      </c>
      <c r="D66" s="665">
        <v>500</v>
      </c>
      <c r="E66" s="583"/>
    </row>
    <row r="67" spans="1:5">
      <c r="A67" s="579" t="s">
        <v>259</v>
      </c>
      <c r="B67" s="609" t="s">
        <v>466</v>
      </c>
      <c r="C67" s="654">
        <v>10000</v>
      </c>
      <c r="D67" s="665">
        <v>10000</v>
      </c>
      <c r="E67" s="583"/>
    </row>
    <row r="68" spans="1:5">
      <c r="A68" s="579" t="s">
        <v>260</v>
      </c>
      <c r="B68" s="609" t="s">
        <v>460</v>
      </c>
      <c r="C68" s="581">
        <v>0</v>
      </c>
      <c r="D68" s="582">
        <v>0</v>
      </c>
      <c r="E68" s="583"/>
    </row>
    <row r="69" spans="1:5">
      <c r="A69" s="579" t="s">
        <v>261</v>
      </c>
      <c r="B69" s="609" t="s">
        <v>491</v>
      </c>
      <c r="C69" s="581">
        <v>0</v>
      </c>
      <c r="D69" s="582">
        <v>0</v>
      </c>
      <c r="E69" s="583"/>
    </row>
    <row r="70" spans="1:5">
      <c r="A70" s="579" t="s">
        <v>262</v>
      </c>
      <c r="B70" s="609" t="s">
        <v>482</v>
      </c>
      <c r="C70" s="654">
        <v>2000</v>
      </c>
      <c r="D70" s="665">
        <v>2000</v>
      </c>
      <c r="E70" s="583"/>
    </row>
    <row r="71" spans="1:5">
      <c r="A71" s="579" t="s">
        <v>263</v>
      </c>
      <c r="B71" s="609" t="s">
        <v>481</v>
      </c>
      <c r="C71" s="654">
        <v>1000</v>
      </c>
      <c r="D71" s="665">
        <v>1000</v>
      </c>
      <c r="E71" s="583"/>
    </row>
    <row r="72" spans="1:5">
      <c r="A72" s="579" t="s">
        <v>264</v>
      </c>
      <c r="B72" s="609" t="s">
        <v>486</v>
      </c>
      <c r="C72" s="654">
        <v>5000</v>
      </c>
      <c r="D72" s="665">
        <v>5000</v>
      </c>
      <c r="E72" s="583"/>
    </row>
    <row r="73" spans="1:5">
      <c r="A73" s="579" t="s">
        <v>265</v>
      </c>
      <c r="B73" s="609" t="s">
        <v>432</v>
      </c>
      <c r="C73" s="581">
        <v>500</v>
      </c>
      <c r="D73" s="582">
        <v>500</v>
      </c>
      <c r="E73" s="583"/>
    </row>
    <row r="74" spans="1:5">
      <c r="A74" s="630" t="s">
        <v>2296</v>
      </c>
      <c r="B74" s="611" t="s">
        <v>2391</v>
      </c>
      <c r="C74" s="612">
        <v>25000</v>
      </c>
      <c r="D74" s="613">
        <v>25000</v>
      </c>
      <c r="E74" s="583"/>
    </row>
    <row r="75" spans="1:5">
      <c r="A75" s="630" t="s">
        <v>2333</v>
      </c>
      <c r="B75" s="611" t="s">
        <v>2392</v>
      </c>
      <c r="C75" s="612">
        <v>22000</v>
      </c>
      <c r="D75" s="613">
        <v>22000</v>
      </c>
      <c r="E75" s="583"/>
    </row>
    <row r="76" spans="1:5">
      <c r="A76" s="630" t="s">
        <v>2303</v>
      </c>
      <c r="B76" s="611" t="s">
        <v>2393</v>
      </c>
      <c r="C76" s="612">
        <v>30000</v>
      </c>
      <c r="D76" s="613">
        <v>30000</v>
      </c>
      <c r="E76" s="583"/>
    </row>
    <row r="77" spans="1:5">
      <c r="A77" s="630" t="s">
        <v>2316</v>
      </c>
      <c r="B77" s="611" t="s">
        <v>2394</v>
      </c>
      <c r="C77" s="612">
        <v>0</v>
      </c>
      <c r="D77" s="613">
        <v>0</v>
      </c>
      <c r="E77" s="583"/>
    </row>
    <row r="78" spans="1:5" ht="16.5" thickBot="1">
      <c r="A78" s="586" t="s">
        <v>266</v>
      </c>
      <c r="B78" s="666" t="s">
        <v>492</v>
      </c>
      <c r="C78" s="659">
        <v>0</v>
      </c>
      <c r="D78" s="667">
        <v>0</v>
      </c>
      <c r="E78" s="668"/>
    </row>
    <row r="79" spans="1:5" ht="17.25" thickTop="1" thickBot="1">
      <c r="A79" s="1117" t="s">
        <v>164</v>
      </c>
      <c r="B79" s="1118"/>
      <c r="C79" s="669">
        <f>SUM(C63:C78)</f>
        <v>121000</v>
      </c>
      <c r="D79" s="615">
        <f>SUM(D63:D78)</f>
        <v>121000</v>
      </c>
      <c r="E79" s="616">
        <f>SUM(E63:E78)</f>
        <v>0</v>
      </c>
    </row>
    <row r="80" spans="1:5" ht="10.35" customHeight="1" thickTop="1">
      <c r="A80" s="566"/>
      <c r="C80" s="644"/>
      <c r="D80" s="670"/>
      <c r="E80" s="598"/>
    </row>
    <row r="81" spans="1:5" ht="16.5" thickBot="1">
      <c r="A81" s="671" t="s">
        <v>138</v>
      </c>
      <c r="B81" s="622"/>
      <c r="C81" s="623"/>
      <c r="D81" s="619"/>
      <c r="E81" s="672"/>
    </row>
    <row r="82" spans="1:5" ht="15.75" customHeight="1" thickTop="1">
      <c r="A82" s="602" t="s">
        <v>267</v>
      </c>
      <c r="B82" s="673" t="s">
        <v>434</v>
      </c>
      <c r="C82" s="674">
        <v>1200</v>
      </c>
      <c r="D82" s="655">
        <v>1200</v>
      </c>
      <c r="E82" s="578"/>
    </row>
    <row r="83" spans="1:5">
      <c r="A83" s="579" t="s">
        <v>268</v>
      </c>
      <c r="B83" s="675" t="s">
        <v>439</v>
      </c>
      <c r="C83" s="676">
        <v>220</v>
      </c>
      <c r="D83" s="655">
        <v>220</v>
      </c>
      <c r="E83" s="583"/>
    </row>
    <row r="84" spans="1:5">
      <c r="A84" s="579" t="s">
        <v>269</v>
      </c>
      <c r="B84" s="675" t="s">
        <v>452</v>
      </c>
      <c r="C84" s="677">
        <v>0</v>
      </c>
      <c r="D84" s="656">
        <v>0</v>
      </c>
      <c r="E84" s="583"/>
    </row>
    <row r="85" spans="1:5">
      <c r="A85" s="579" t="s">
        <v>270</v>
      </c>
      <c r="B85" s="675" t="s">
        <v>454</v>
      </c>
      <c r="C85" s="676">
        <v>800</v>
      </c>
      <c r="D85" s="655">
        <v>800</v>
      </c>
      <c r="E85" s="583"/>
    </row>
    <row r="86" spans="1:5">
      <c r="A86" s="579" t="s">
        <v>271</v>
      </c>
      <c r="B86" s="675" t="s">
        <v>456</v>
      </c>
      <c r="C86" s="676">
        <v>500</v>
      </c>
      <c r="D86" s="655">
        <v>500</v>
      </c>
      <c r="E86" s="583"/>
    </row>
    <row r="87" spans="1:5">
      <c r="A87" s="579" t="s">
        <v>272</v>
      </c>
      <c r="B87" s="675" t="s">
        <v>458</v>
      </c>
      <c r="C87" s="676">
        <v>300</v>
      </c>
      <c r="D87" s="655">
        <v>300</v>
      </c>
      <c r="E87" s="583"/>
    </row>
    <row r="88" spans="1:5">
      <c r="A88" s="579" t="s">
        <v>273</v>
      </c>
      <c r="B88" s="675" t="s">
        <v>115</v>
      </c>
      <c r="C88" s="676">
        <v>1200</v>
      </c>
      <c r="D88" s="655">
        <v>1200</v>
      </c>
      <c r="E88" s="583"/>
    </row>
    <row r="89" spans="1:5">
      <c r="A89" s="630" t="s">
        <v>2342</v>
      </c>
      <c r="B89" s="678" t="s">
        <v>2343</v>
      </c>
      <c r="C89" s="679">
        <v>0</v>
      </c>
      <c r="D89" s="680">
        <v>0</v>
      </c>
      <c r="E89" s="681"/>
    </row>
    <row r="90" spans="1:5" ht="16.5" thickBot="1">
      <c r="A90" s="1123" t="s">
        <v>161</v>
      </c>
      <c r="B90" s="1124"/>
      <c r="C90" s="676">
        <f t="shared" ref="C90" si="5">SUM(C82:C89)</f>
        <v>4220</v>
      </c>
      <c r="D90" s="682">
        <f>SUM(D82:D89)</f>
        <v>4220</v>
      </c>
      <c r="E90" s="683">
        <f>SUM(E82:E89)</f>
        <v>0</v>
      </c>
    </row>
    <row r="91" spans="1:5" ht="9.75" customHeight="1" thickTop="1">
      <c r="A91" s="636"/>
      <c r="B91" s="643"/>
      <c r="C91" s="644"/>
      <c r="D91" s="644"/>
      <c r="E91" s="598"/>
    </row>
    <row r="92" spans="1:5" ht="23.25" customHeight="1" thickBot="1">
      <c r="A92" s="1100" t="s">
        <v>165</v>
      </c>
      <c r="B92" s="1101"/>
      <c r="C92" s="623"/>
      <c r="D92" s="623"/>
      <c r="E92" s="601"/>
    </row>
    <row r="93" spans="1:5" ht="16.5" thickTop="1">
      <c r="A93" s="605" t="s">
        <v>2342</v>
      </c>
      <c r="B93" s="624" t="s">
        <v>2343</v>
      </c>
      <c r="C93" s="684">
        <v>25000</v>
      </c>
      <c r="D93" s="685">
        <v>25000</v>
      </c>
      <c r="E93" s="578"/>
    </row>
    <row r="94" spans="1:5">
      <c r="A94" s="579" t="s">
        <v>2334</v>
      </c>
      <c r="B94" s="627" t="s">
        <v>2437</v>
      </c>
      <c r="C94" s="686">
        <v>40000</v>
      </c>
      <c r="D94" s="687">
        <v>40000</v>
      </c>
      <c r="E94" s="583"/>
    </row>
    <row r="95" spans="1:5" ht="18" customHeight="1" thickBot="1">
      <c r="A95" s="688" t="s">
        <v>2285</v>
      </c>
      <c r="B95" s="689" t="s">
        <v>2419</v>
      </c>
      <c r="C95" s="628">
        <f>(3000*28)*(6/12)</f>
        <v>42000</v>
      </c>
      <c r="D95" s="629">
        <v>42000</v>
      </c>
      <c r="E95" s="668"/>
    </row>
    <row r="96" spans="1:5" ht="14.85" customHeight="1" thickTop="1" thickBot="1">
      <c r="A96" s="1110" t="s">
        <v>166</v>
      </c>
      <c r="B96" s="1126"/>
      <c r="C96" s="690">
        <f>SUM(C93:C95)</f>
        <v>107000</v>
      </c>
      <c r="D96" s="691">
        <f>SUM(D93:D95)</f>
        <v>107000</v>
      </c>
      <c r="E96" s="692">
        <f>SUM(E93:E95)</f>
        <v>0</v>
      </c>
    </row>
    <row r="97" spans="1:6" ht="28.5" customHeight="1" thickTop="1" thickBot="1">
      <c r="A97" s="693" t="s">
        <v>167</v>
      </c>
      <c r="B97" s="694"/>
      <c r="C97" s="634">
        <f>+C96+C90+C79+C60</f>
        <v>376809.9053333333</v>
      </c>
      <c r="D97" s="695">
        <f>+D96+D90+D79+D60</f>
        <v>376809.9053333333</v>
      </c>
      <c r="E97" s="692">
        <f>+E96+E90+E79+E60</f>
        <v>0</v>
      </c>
    </row>
    <row r="98" spans="1:6" ht="17.25" customHeight="1" thickTop="1">
      <c r="A98" s="643"/>
      <c r="B98" s="643"/>
      <c r="C98" s="644"/>
      <c r="D98" s="644"/>
      <c r="E98" s="647"/>
      <c r="F98" s="696"/>
    </row>
    <row r="99" spans="1:6" ht="17.25" customHeight="1">
      <c r="A99" s="643"/>
      <c r="B99" s="643"/>
      <c r="C99" s="644"/>
      <c r="D99" s="644"/>
      <c r="E99" s="647"/>
      <c r="F99" s="696"/>
    </row>
    <row r="100" spans="1:6" ht="17.25" customHeight="1" thickBot="1">
      <c r="A100" s="643"/>
      <c r="B100" s="643"/>
      <c r="C100" s="644"/>
      <c r="D100" s="644"/>
      <c r="E100" s="647"/>
      <c r="F100" s="696"/>
    </row>
    <row r="101" spans="1:6" ht="20.25" customHeight="1">
      <c r="A101" s="1108" t="s">
        <v>139</v>
      </c>
      <c r="B101" s="1109"/>
      <c r="C101" s="648" t="s">
        <v>2351</v>
      </c>
      <c r="D101" s="649" t="s">
        <v>2353</v>
      </c>
      <c r="E101" s="650" t="s">
        <v>2354</v>
      </c>
    </row>
    <row r="102" spans="1:6" ht="16.5" thickBot="1">
      <c r="A102" s="697" t="s">
        <v>737</v>
      </c>
      <c r="B102" s="698"/>
      <c r="C102" s="651" t="s">
        <v>2352</v>
      </c>
      <c r="D102" s="652" t="s">
        <v>2352</v>
      </c>
      <c r="E102" s="590" t="s">
        <v>2423</v>
      </c>
    </row>
    <row r="103" spans="1:6" ht="14.85" customHeight="1" thickTop="1">
      <c r="A103" s="605" t="s">
        <v>274</v>
      </c>
      <c r="B103" s="624" t="s">
        <v>239</v>
      </c>
      <c r="C103" s="699">
        <f>118262*6/12</f>
        <v>59131</v>
      </c>
      <c r="D103" s="700">
        <f>118262*6/12</f>
        <v>59131</v>
      </c>
      <c r="E103" s="578"/>
    </row>
    <row r="104" spans="1:6" ht="14.85" customHeight="1">
      <c r="A104" s="579" t="s">
        <v>275</v>
      </c>
      <c r="B104" s="627" t="s">
        <v>440</v>
      </c>
      <c r="C104" s="701">
        <v>0</v>
      </c>
      <c r="D104" s="702">
        <v>0</v>
      </c>
      <c r="E104" s="583"/>
    </row>
    <row r="105" spans="1:6" ht="14.85" customHeight="1">
      <c r="A105" s="579" t="s">
        <v>2290</v>
      </c>
      <c r="B105" s="627" t="s">
        <v>436</v>
      </c>
      <c r="C105" s="701">
        <v>0</v>
      </c>
      <c r="D105" s="702">
        <v>0</v>
      </c>
      <c r="E105" s="583"/>
    </row>
    <row r="106" spans="1:6" ht="14.85" customHeight="1">
      <c r="A106" s="579" t="s">
        <v>276</v>
      </c>
      <c r="B106" s="627" t="s">
        <v>241</v>
      </c>
      <c r="C106" s="703">
        <v>0</v>
      </c>
      <c r="D106" s="704">
        <v>0</v>
      </c>
      <c r="E106" s="583"/>
    </row>
    <row r="107" spans="1:6" ht="14.85" customHeight="1">
      <c r="A107" s="579" t="s">
        <v>277</v>
      </c>
      <c r="B107" s="627" t="s">
        <v>242</v>
      </c>
      <c r="C107" s="703">
        <v>0</v>
      </c>
      <c r="D107" s="704">
        <v>0</v>
      </c>
      <c r="E107" s="583"/>
    </row>
    <row r="108" spans="1:6" ht="14.85" customHeight="1">
      <c r="A108" s="579" t="s">
        <v>278</v>
      </c>
      <c r="B108" s="627" t="s">
        <v>243</v>
      </c>
      <c r="C108" s="703">
        <f>C103*0.062</f>
        <v>3666.1219999999998</v>
      </c>
      <c r="D108" s="704">
        <f>D103*0.062</f>
        <v>3666.1219999999998</v>
      </c>
      <c r="E108" s="583"/>
    </row>
    <row r="109" spans="1:6" ht="14.85" customHeight="1">
      <c r="A109" s="579" t="s">
        <v>279</v>
      </c>
      <c r="B109" s="627" t="s">
        <v>444</v>
      </c>
      <c r="C109" s="703">
        <f>C103*0.0145</f>
        <v>857.39949999999999</v>
      </c>
      <c r="D109" s="704">
        <f>D103*0.0145</f>
        <v>857.39949999999999</v>
      </c>
      <c r="E109" s="583"/>
    </row>
    <row r="110" spans="1:6" ht="14.85" customHeight="1">
      <c r="A110" s="579" t="s">
        <v>280</v>
      </c>
      <c r="B110" s="627" t="s">
        <v>447</v>
      </c>
      <c r="C110" s="703">
        <f>C103*0.11</f>
        <v>6504.41</v>
      </c>
      <c r="D110" s="704">
        <f>D103*0.11</f>
        <v>6504.41</v>
      </c>
      <c r="E110" s="583"/>
    </row>
    <row r="111" spans="1:6" ht="14.85" customHeight="1" thickBot="1">
      <c r="A111" s="586" t="s">
        <v>281</v>
      </c>
      <c r="B111" s="705" t="s">
        <v>245</v>
      </c>
      <c r="C111" s="706">
        <v>957</v>
      </c>
      <c r="D111" s="707">
        <v>957</v>
      </c>
      <c r="E111" s="590"/>
    </row>
    <row r="112" spans="1:6" ht="14.85" customHeight="1">
      <c r="A112" s="1127" t="s">
        <v>738</v>
      </c>
      <c r="B112" s="1128"/>
      <c r="C112" s="686">
        <f>SUM(C103:C111)</f>
        <v>71115.931500000006</v>
      </c>
      <c r="D112" s="708">
        <f>SUM(D103:D111)</f>
        <v>71115.931500000006</v>
      </c>
      <c r="E112" s="709">
        <f>SUM(E103:E111)</f>
        <v>0</v>
      </c>
    </row>
    <row r="113" spans="1:5" ht="10.35" customHeight="1">
      <c r="A113" s="617"/>
      <c r="C113" s="619"/>
      <c r="D113" s="619"/>
      <c r="E113" s="598"/>
    </row>
    <row r="114" spans="1:5" ht="14.85" customHeight="1" thickBot="1">
      <c r="A114" s="1100" t="s">
        <v>2367</v>
      </c>
      <c r="B114" s="1101"/>
      <c r="C114" s="623"/>
      <c r="D114" s="623"/>
      <c r="E114" s="601"/>
    </row>
    <row r="115" spans="1:5" ht="14.85" customHeight="1" thickTop="1">
      <c r="A115" s="605" t="s">
        <v>560</v>
      </c>
      <c r="B115" s="624" t="s">
        <v>141</v>
      </c>
      <c r="C115" s="710">
        <v>0</v>
      </c>
      <c r="D115" s="711">
        <v>0</v>
      </c>
      <c r="E115" s="578"/>
    </row>
    <row r="116" spans="1:5" ht="14.85" customHeight="1">
      <c r="A116" s="579" t="s">
        <v>2371</v>
      </c>
      <c r="B116" s="627" t="s">
        <v>2372</v>
      </c>
      <c r="C116" s="628">
        <v>32000</v>
      </c>
      <c r="D116" s="629">
        <v>32000</v>
      </c>
      <c r="E116" s="583"/>
    </row>
    <row r="117" spans="1:5" ht="14.85" customHeight="1">
      <c r="A117" s="579" t="s">
        <v>283</v>
      </c>
      <c r="B117" s="627" t="s">
        <v>2373</v>
      </c>
      <c r="C117" s="628">
        <v>500</v>
      </c>
      <c r="D117" s="629">
        <v>500</v>
      </c>
      <c r="E117" s="583"/>
    </row>
    <row r="118" spans="1:5" ht="14.85" customHeight="1">
      <c r="A118" s="579" t="s">
        <v>282</v>
      </c>
      <c r="B118" s="627" t="s">
        <v>464</v>
      </c>
      <c r="C118" s="628">
        <v>5000</v>
      </c>
      <c r="D118" s="629">
        <v>5000</v>
      </c>
      <c r="E118" s="583"/>
    </row>
    <row r="119" spans="1:5" ht="14.85" customHeight="1">
      <c r="A119" s="579" t="s">
        <v>563</v>
      </c>
      <c r="B119" s="627" t="s">
        <v>564</v>
      </c>
      <c r="C119" s="628">
        <v>1000</v>
      </c>
      <c r="D119" s="629">
        <v>1000</v>
      </c>
      <c r="E119" s="583"/>
    </row>
    <row r="120" spans="1:5" ht="14.85" customHeight="1">
      <c r="A120" s="579" t="s">
        <v>2324</v>
      </c>
      <c r="B120" s="627" t="s">
        <v>466</v>
      </c>
      <c r="C120" s="628">
        <v>5000</v>
      </c>
      <c r="D120" s="629">
        <v>5000</v>
      </c>
      <c r="E120" s="583"/>
    </row>
    <row r="121" spans="1:5" ht="14.85" customHeight="1">
      <c r="A121" s="579" t="s">
        <v>283</v>
      </c>
      <c r="B121" s="627" t="s">
        <v>512</v>
      </c>
      <c r="C121" s="628">
        <v>800</v>
      </c>
      <c r="D121" s="629">
        <v>800</v>
      </c>
      <c r="E121" s="583"/>
    </row>
    <row r="122" spans="1:5" ht="14.25" hidden="1" customHeight="1">
      <c r="A122" s="579" t="s">
        <v>284</v>
      </c>
      <c r="B122" s="627" t="s">
        <v>466</v>
      </c>
      <c r="C122" s="628">
        <v>0</v>
      </c>
      <c r="D122" s="629">
        <v>0</v>
      </c>
      <c r="E122" s="583"/>
    </row>
    <row r="123" spans="1:5" ht="14.85" customHeight="1">
      <c r="A123" s="579" t="s">
        <v>285</v>
      </c>
      <c r="B123" s="627" t="s">
        <v>460</v>
      </c>
      <c r="C123" s="628">
        <v>4000</v>
      </c>
      <c r="D123" s="629">
        <v>4000</v>
      </c>
      <c r="E123" s="583"/>
    </row>
    <row r="124" spans="1:5" ht="14.85" customHeight="1">
      <c r="A124" s="579" t="s">
        <v>286</v>
      </c>
      <c r="B124" s="627" t="s">
        <v>470</v>
      </c>
      <c r="C124" s="628">
        <v>1000</v>
      </c>
      <c r="D124" s="629">
        <v>1000</v>
      </c>
      <c r="E124" s="583"/>
    </row>
    <row r="125" spans="1:5" ht="14.85" customHeight="1">
      <c r="A125" s="579" t="s">
        <v>287</v>
      </c>
      <c r="B125" s="627" t="s">
        <v>488</v>
      </c>
      <c r="C125" s="628">
        <v>9000</v>
      </c>
      <c r="D125" s="629">
        <v>9000</v>
      </c>
      <c r="E125" s="583"/>
    </row>
    <row r="126" spans="1:5" ht="14.85" customHeight="1">
      <c r="A126" s="579" t="s">
        <v>288</v>
      </c>
      <c r="B126" s="627" t="s">
        <v>467</v>
      </c>
      <c r="C126" s="703">
        <v>0</v>
      </c>
      <c r="D126" s="704">
        <v>0</v>
      </c>
      <c r="E126" s="583"/>
    </row>
    <row r="127" spans="1:5" ht="14.85" customHeight="1">
      <c r="A127" s="579" t="s">
        <v>289</v>
      </c>
      <c r="B127" s="627" t="s">
        <v>482</v>
      </c>
      <c r="C127" s="628">
        <v>2000</v>
      </c>
      <c r="D127" s="629">
        <v>2000</v>
      </c>
      <c r="E127" s="583"/>
    </row>
    <row r="128" spans="1:5" ht="14.85" customHeight="1">
      <c r="A128" s="579" t="s">
        <v>290</v>
      </c>
      <c r="B128" s="627" t="s">
        <v>480</v>
      </c>
      <c r="C128" s="628">
        <v>500</v>
      </c>
      <c r="D128" s="629">
        <v>500</v>
      </c>
      <c r="E128" s="583"/>
    </row>
    <row r="129" spans="1:5" ht="14.85" customHeight="1">
      <c r="A129" s="579" t="s">
        <v>291</v>
      </c>
      <c r="B129" s="627" t="s">
        <v>487</v>
      </c>
      <c r="C129" s="628">
        <v>1050</v>
      </c>
      <c r="D129" s="629">
        <v>1050</v>
      </c>
      <c r="E129" s="583"/>
    </row>
    <row r="130" spans="1:5" ht="14.85" customHeight="1">
      <c r="A130" s="579" t="s">
        <v>2370</v>
      </c>
      <c r="B130" s="627" t="s">
        <v>138</v>
      </c>
      <c r="C130" s="628">
        <v>500</v>
      </c>
      <c r="D130" s="629">
        <v>500</v>
      </c>
      <c r="E130" s="583"/>
    </row>
    <row r="131" spans="1:5" ht="14.85" customHeight="1">
      <c r="A131" s="579" t="s">
        <v>2369</v>
      </c>
      <c r="B131" s="627" t="s">
        <v>485</v>
      </c>
      <c r="C131" s="628">
        <v>150</v>
      </c>
      <c r="D131" s="629">
        <v>150</v>
      </c>
      <c r="E131" s="583"/>
    </row>
    <row r="132" spans="1:5" ht="14.85" customHeight="1" thickBot="1">
      <c r="A132" s="630" t="s">
        <v>292</v>
      </c>
      <c r="B132" s="631" t="s">
        <v>432</v>
      </c>
      <c r="C132" s="632">
        <v>500</v>
      </c>
      <c r="D132" s="633">
        <v>500</v>
      </c>
      <c r="E132" s="668"/>
    </row>
    <row r="133" spans="1:5" ht="14.85" customHeight="1" thickTop="1" thickBot="1">
      <c r="A133" s="1112" t="s">
        <v>2368</v>
      </c>
      <c r="B133" s="1113"/>
      <c r="C133" s="712">
        <f t="shared" ref="C133:D133" si="6">SUM(C115:C132)</f>
        <v>63000</v>
      </c>
      <c r="D133" s="635">
        <f t="shared" si="6"/>
        <v>63000</v>
      </c>
      <c r="E133" s="713">
        <f>SUM(E115:E132)</f>
        <v>0</v>
      </c>
    </row>
    <row r="134" spans="1:5" ht="10.35" customHeight="1" thickTop="1">
      <c r="A134" s="617"/>
      <c r="C134" s="620"/>
      <c r="D134" s="620"/>
      <c r="E134" s="714"/>
    </row>
    <row r="135" spans="1:5" ht="14.85" customHeight="1" thickBot="1">
      <c r="A135" s="1100" t="s">
        <v>138</v>
      </c>
      <c r="B135" s="1101"/>
      <c r="C135" s="623"/>
      <c r="D135" s="623"/>
      <c r="E135" s="672"/>
    </row>
    <row r="136" spans="1:5" ht="14.85" customHeight="1" thickTop="1">
      <c r="A136" s="605" t="s">
        <v>293</v>
      </c>
      <c r="B136" s="624" t="s">
        <v>434</v>
      </c>
      <c r="C136" s="715">
        <v>0</v>
      </c>
      <c r="D136" s="716">
        <v>0</v>
      </c>
      <c r="E136" s="578"/>
    </row>
    <row r="137" spans="1:5" ht="14.85" customHeight="1">
      <c r="A137" s="579" t="s">
        <v>294</v>
      </c>
      <c r="B137" s="627" t="s">
        <v>439</v>
      </c>
      <c r="C137" s="717">
        <v>0</v>
      </c>
      <c r="D137" s="718">
        <v>0</v>
      </c>
      <c r="E137" s="583"/>
    </row>
    <row r="138" spans="1:5" ht="14.85" customHeight="1">
      <c r="A138" s="579" t="s">
        <v>295</v>
      </c>
      <c r="B138" s="627" t="s">
        <v>483</v>
      </c>
      <c r="C138" s="717">
        <v>0</v>
      </c>
      <c r="D138" s="718">
        <v>0</v>
      </c>
      <c r="E138" s="583"/>
    </row>
    <row r="139" spans="1:5" ht="14.85" customHeight="1">
      <c r="A139" s="579" t="s">
        <v>296</v>
      </c>
      <c r="B139" s="627" t="s">
        <v>457</v>
      </c>
      <c r="C139" s="719">
        <v>300</v>
      </c>
      <c r="D139" s="720">
        <v>300</v>
      </c>
      <c r="E139" s="583"/>
    </row>
    <row r="140" spans="1:5" ht="14.85" customHeight="1">
      <c r="A140" s="579" t="s">
        <v>297</v>
      </c>
      <c r="B140" s="627" t="s">
        <v>458</v>
      </c>
      <c r="C140" s="721">
        <v>0</v>
      </c>
      <c r="D140" s="722">
        <v>0</v>
      </c>
      <c r="E140" s="583"/>
    </row>
    <row r="141" spans="1:5" ht="14.85" customHeight="1">
      <c r="A141" s="579" t="s">
        <v>2317</v>
      </c>
      <c r="B141" s="627" t="s">
        <v>2374</v>
      </c>
      <c r="C141" s="719">
        <v>4000</v>
      </c>
      <c r="D141" s="720">
        <v>4000</v>
      </c>
      <c r="E141" s="583"/>
    </row>
    <row r="142" spans="1:5" ht="14.85" customHeight="1">
      <c r="A142" s="579" t="s">
        <v>298</v>
      </c>
      <c r="B142" s="627" t="s">
        <v>433</v>
      </c>
      <c r="C142" s="717">
        <v>0</v>
      </c>
      <c r="D142" s="718">
        <v>0</v>
      </c>
      <c r="E142" s="583"/>
    </row>
    <row r="143" spans="1:5" ht="14.85" customHeight="1">
      <c r="A143" s="579" t="s">
        <v>299</v>
      </c>
      <c r="B143" s="627" t="s">
        <v>471</v>
      </c>
      <c r="C143" s="717">
        <v>0</v>
      </c>
      <c r="D143" s="718">
        <v>0</v>
      </c>
      <c r="E143" s="583"/>
    </row>
    <row r="144" spans="1:5" ht="16.5" thickBot="1">
      <c r="A144" s="657" t="s">
        <v>300</v>
      </c>
      <c r="B144" s="723" t="s">
        <v>115</v>
      </c>
      <c r="C144" s="724">
        <v>0</v>
      </c>
      <c r="D144" s="725">
        <v>0</v>
      </c>
      <c r="E144" s="583"/>
    </row>
    <row r="145" spans="1:5" ht="17.25" thickTop="1" thickBot="1">
      <c r="A145" s="657" t="s">
        <v>2344</v>
      </c>
      <c r="B145" s="726" t="s">
        <v>2343</v>
      </c>
      <c r="C145" s="727">
        <v>0</v>
      </c>
      <c r="D145" s="728">
        <v>0</v>
      </c>
      <c r="E145" s="583"/>
    </row>
    <row r="146" spans="1:5" ht="14.85" customHeight="1" thickTop="1" thickBot="1">
      <c r="A146" s="630" t="s">
        <v>2250</v>
      </c>
      <c r="B146" s="729" t="s">
        <v>2251</v>
      </c>
      <c r="C146" s="730">
        <v>5000</v>
      </c>
      <c r="D146" s="731">
        <v>5000</v>
      </c>
      <c r="E146" s="639"/>
    </row>
    <row r="147" spans="1:5" ht="14.85" customHeight="1" thickBot="1">
      <c r="A147" s="1137" t="s">
        <v>161</v>
      </c>
      <c r="B147" s="1167"/>
      <c r="C147" s="732">
        <f t="shared" ref="C147:D147" si="7">SUM(C136:C146)</f>
        <v>9300</v>
      </c>
      <c r="D147" s="733">
        <f t="shared" si="7"/>
        <v>9300</v>
      </c>
      <c r="E147" s="734">
        <f>SUM(E136:E146)</f>
        <v>0</v>
      </c>
    </row>
    <row r="148" spans="1:5" ht="17.25" thickTop="1" thickBot="1">
      <c r="A148" s="735"/>
      <c r="B148" s="736"/>
      <c r="C148" s="737"/>
      <c r="D148" s="738"/>
      <c r="E148" s="739"/>
    </row>
    <row r="149" spans="1:5" ht="15" customHeight="1" thickTop="1" thickBot="1">
      <c r="A149" s="1104" t="s">
        <v>169</v>
      </c>
      <c r="B149" s="1168"/>
      <c r="C149" s="740">
        <f t="shared" ref="C149" si="8">SUM(C147,C133,C112)</f>
        <v>143415.93150000001</v>
      </c>
      <c r="D149" s="741">
        <f>SUM(D147,D133,D112)</f>
        <v>143415.93150000001</v>
      </c>
      <c r="E149" s="742">
        <f>SUM(E147,E133,E112)</f>
        <v>0</v>
      </c>
    </row>
    <row r="150" spans="1:5" ht="10.5" customHeight="1">
      <c r="A150" s="646"/>
      <c r="B150" s="646"/>
      <c r="C150" s="619"/>
      <c r="D150" s="619"/>
      <c r="E150" s="647"/>
    </row>
    <row r="151" spans="1:5">
      <c r="A151" s="646"/>
      <c r="B151" s="646"/>
      <c r="C151" s="619"/>
      <c r="D151" s="619"/>
      <c r="E151" s="647"/>
    </row>
    <row r="152" spans="1:5">
      <c r="A152" s="646"/>
      <c r="B152" s="646"/>
      <c r="C152" s="619"/>
      <c r="D152" s="619"/>
      <c r="E152" s="647"/>
    </row>
    <row r="153" spans="1:5" ht="16.5" thickBot="1">
      <c r="A153" s="646"/>
      <c r="B153" s="646"/>
      <c r="C153" s="619"/>
      <c r="D153" s="619"/>
      <c r="E153" s="647"/>
    </row>
    <row r="154" spans="1:5" ht="20.100000000000001" customHeight="1">
      <c r="A154" s="1108" t="s">
        <v>140</v>
      </c>
      <c r="B154" s="1109"/>
      <c r="C154" s="743" t="s">
        <v>2351</v>
      </c>
      <c r="D154" s="649" t="s">
        <v>2353</v>
      </c>
      <c r="E154" s="570" t="s">
        <v>2354</v>
      </c>
    </row>
    <row r="155" spans="1:5" ht="20.100000000000001" customHeight="1" thickBot="1">
      <c r="A155" s="1154" t="s">
        <v>737</v>
      </c>
      <c r="B155" s="1165"/>
      <c r="C155" s="744" t="s">
        <v>2352</v>
      </c>
      <c r="D155" s="745" t="s">
        <v>2352</v>
      </c>
      <c r="E155" s="746" t="s">
        <v>2355</v>
      </c>
    </row>
    <row r="156" spans="1:5" ht="14.85" customHeight="1" thickTop="1">
      <c r="A156" s="605" t="s">
        <v>514</v>
      </c>
      <c r="B156" s="606" t="s">
        <v>239</v>
      </c>
      <c r="C156" s="747">
        <f>168894*9/12</f>
        <v>126670.5</v>
      </c>
      <c r="D156" s="748">
        <f>168894*9/12</f>
        <v>126670.5</v>
      </c>
      <c r="E156" s="578"/>
    </row>
    <row r="157" spans="1:5" ht="14.85" customHeight="1">
      <c r="A157" s="574" t="s">
        <v>2307</v>
      </c>
      <c r="B157" s="653" t="s">
        <v>441</v>
      </c>
      <c r="C157" s="749">
        <v>0</v>
      </c>
      <c r="D157" s="750">
        <v>0</v>
      </c>
      <c r="E157" s="583"/>
    </row>
    <row r="158" spans="1:5" ht="14.85" customHeight="1">
      <c r="A158" s="579" t="s">
        <v>515</v>
      </c>
      <c r="B158" s="609" t="s">
        <v>436</v>
      </c>
      <c r="C158" s="751">
        <v>0</v>
      </c>
      <c r="D158" s="752">
        <v>0</v>
      </c>
      <c r="E158" s="583"/>
    </row>
    <row r="159" spans="1:5" ht="14.85" customHeight="1">
      <c r="A159" s="579" t="s">
        <v>516</v>
      </c>
      <c r="B159" s="609" t="s">
        <v>241</v>
      </c>
      <c r="C159" s="751">
        <v>0</v>
      </c>
      <c r="D159" s="752">
        <v>0</v>
      </c>
      <c r="E159" s="583"/>
    </row>
    <row r="160" spans="1:5" ht="14.85" customHeight="1">
      <c r="A160" s="579" t="s">
        <v>517</v>
      </c>
      <c r="B160" s="609" t="s">
        <v>242</v>
      </c>
      <c r="C160" s="751">
        <v>0</v>
      </c>
      <c r="D160" s="752">
        <v>0</v>
      </c>
      <c r="E160" s="583"/>
    </row>
    <row r="161" spans="1:5" ht="14.85" customHeight="1">
      <c r="A161" s="579" t="s">
        <v>518</v>
      </c>
      <c r="B161" s="609" t="s">
        <v>243</v>
      </c>
      <c r="C161" s="753">
        <f>C156*0.062</f>
        <v>7853.5709999999999</v>
      </c>
      <c r="D161" s="754">
        <f>D156*0.062</f>
        <v>7853.5709999999999</v>
      </c>
      <c r="E161" s="583"/>
    </row>
    <row r="162" spans="1:5" ht="14.85" customHeight="1">
      <c r="A162" s="579" t="s">
        <v>519</v>
      </c>
      <c r="B162" s="609" t="s">
        <v>444</v>
      </c>
      <c r="C162" s="753">
        <f>C156*0.0145</f>
        <v>1836.72225</v>
      </c>
      <c r="D162" s="754">
        <f>D156*0.0145</f>
        <v>1836.72225</v>
      </c>
      <c r="E162" s="583"/>
    </row>
    <row r="163" spans="1:5" ht="14.85" customHeight="1">
      <c r="A163" s="579" t="s">
        <v>520</v>
      </c>
      <c r="B163" s="609" t="s">
        <v>446</v>
      </c>
      <c r="C163" s="751">
        <f>C156*0.11</f>
        <v>13933.754999999999</v>
      </c>
      <c r="D163" s="752">
        <f>D156*0.11</f>
        <v>13933.754999999999</v>
      </c>
      <c r="E163" s="583"/>
    </row>
    <row r="164" spans="1:5" ht="14.85" customHeight="1">
      <c r="A164" s="579" t="s">
        <v>521</v>
      </c>
      <c r="B164" s="609" t="s">
        <v>561</v>
      </c>
      <c r="C164" s="751">
        <v>0</v>
      </c>
      <c r="D164" s="752">
        <v>0</v>
      </c>
      <c r="E164" s="583"/>
    </row>
    <row r="165" spans="1:5" ht="14.85" customHeight="1" thickBot="1">
      <c r="A165" s="657" t="s">
        <v>522</v>
      </c>
      <c r="B165" s="658" t="s">
        <v>450</v>
      </c>
      <c r="C165" s="753">
        <v>957</v>
      </c>
      <c r="D165" s="754">
        <v>957</v>
      </c>
      <c r="E165" s="583"/>
    </row>
    <row r="166" spans="1:5" ht="17.25" thickTop="1" thickBot="1">
      <c r="A166" s="1143" t="s">
        <v>738</v>
      </c>
      <c r="B166" s="1166"/>
      <c r="C166" s="755">
        <f t="shared" ref="C166:D166" si="9">SUM(C156:C165)</f>
        <v>151251.54824999999</v>
      </c>
      <c r="D166" s="756">
        <f t="shared" si="9"/>
        <v>151251.54824999999</v>
      </c>
      <c r="E166" s="757">
        <f>SUM(E156:E165)</f>
        <v>0</v>
      </c>
    </row>
    <row r="167" spans="1:5" ht="7.5" customHeight="1">
      <c r="A167" s="617"/>
      <c r="C167" s="619"/>
      <c r="D167" s="619"/>
      <c r="E167" s="598"/>
    </row>
    <row r="168" spans="1:5" ht="16.5" thickBot="1">
      <c r="A168" s="1100" t="s">
        <v>2367</v>
      </c>
      <c r="B168" s="1101"/>
      <c r="C168" s="623"/>
      <c r="D168" s="623"/>
      <c r="E168" s="601"/>
    </row>
    <row r="169" spans="1:5" ht="14.85" customHeight="1" thickTop="1">
      <c r="A169" s="605" t="s">
        <v>523</v>
      </c>
      <c r="B169" s="624" t="s">
        <v>2395</v>
      </c>
      <c r="C169" s="699">
        <v>0</v>
      </c>
      <c r="D169" s="700">
        <v>0</v>
      </c>
      <c r="E169" s="758"/>
    </row>
    <row r="170" spans="1:5" ht="14.85" customHeight="1">
      <c r="A170" s="579" t="s">
        <v>524</v>
      </c>
      <c r="B170" s="627" t="s">
        <v>473</v>
      </c>
      <c r="C170" s="703">
        <v>0</v>
      </c>
      <c r="D170" s="704">
        <v>0</v>
      </c>
      <c r="E170" s="759"/>
    </row>
    <row r="171" spans="1:5" ht="13.5" customHeight="1">
      <c r="A171" s="579" t="s">
        <v>525</v>
      </c>
      <c r="B171" s="627" t="s">
        <v>472</v>
      </c>
      <c r="C171" s="628">
        <v>50000</v>
      </c>
      <c r="D171" s="629">
        <v>50000</v>
      </c>
      <c r="E171" s="759"/>
    </row>
    <row r="172" spans="1:5" ht="15.6" customHeight="1">
      <c r="A172" s="579" t="s">
        <v>586</v>
      </c>
      <c r="B172" s="627" t="s">
        <v>564</v>
      </c>
      <c r="C172" s="703">
        <v>0</v>
      </c>
      <c r="D172" s="704">
        <v>0</v>
      </c>
      <c r="E172" s="759"/>
    </row>
    <row r="173" spans="1:5">
      <c r="A173" s="579" t="s">
        <v>526</v>
      </c>
      <c r="B173" s="627" t="s">
        <v>512</v>
      </c>
      <c r="C173" s="628">
        <v>500</v>
      </c>
      <c r="D173" s="629">
        <v>500</v>
      </c>
      <c r="E173" s="759"/>
    </row>
    <row r="174" spans="1:5">
      <c r="A174" s="579" t="s">
        <v>562</v>
      </c>
      <c r="B174" s="627" t="s">
        <v>478</v>
      </c>
      <c r="C174" s="703">
        <v>0</v>
      </c>
      <c r="D174" s="704">
        <v>0</v>
      </c>
      <c r="E174" s="759"/>
    </row>
    <row r="175" spans="1:5" ht="15.6" customHeight="1">
      <c r="A175" s="579" t="s">
        <v>527</v>
      </c>
      <c r="B175" s="627" t="s">
        <v>491</v>
      </c>
      <c r="C175" s="628">
        <v>3230</v>
      </c>
      <c r="D175" s="629">
        <v>3230</v>
      </c>
      <c r="E175" s="759"/>
    </row>
    <row r="176" spans="1:5" ht="14.85" customHeight="1">
      <c r="A176" s="579" t="s">
        <v>528</v>
      </c>
      <c r="B176" s="627" t="s">
        <v>482</v>
      </c>
      <c r="C176" s="628">
        <v>3390</v>
      </c>
      <c r="D176" s="629">
        <v>3390</v>
      </c>
      <c r="E176" s="759"/>
    </row>
    <row r="177" spans="1:5" ht="14.85" customHeight="1">
      <c r="A177" s="579" t="s">
        <v>529</v>
      </c>
      <c r="B177" s="627" t="s">
        <v>481</v>
      </c>
      <c r="C177" s="628">
        <v>1100</v>
      </c>
      <c r="D177" s="629">
        <v>1100</v>
      </c>
      <c r="E177" s="759"/>
    </row>
    <row r="178" spans="1:5" ht="14.85" customHeight="1">
      <c r="A178" s="579" t="s">
        <v>530</v>
      </c>
      <c r="B178" s="627" t="s">
        <v>486</v>
      </c>
      <c r="C178" s="628">
        <v>3950</v>
      </c>
      <c r="D178" s="629">
        <v>3950</v>
      </c>
      <c r="E178" s="759"/>
    </row>
    <row r="179" spans="1:5" ht="14.85" customHeight="1">
      <c r="A179" s="579" t="s">
        <v>531</v>
      </c>
      <c r="B179" s="627" t="s">
        <v>469</v>
      </c>
      <c r="C179" s="628">
        <v>4500</v>
      </c>
      <c r="D179" s="629">
        <v>4500</v>
      </c>
      <c r="E179" s="759"/>
    </row>
    <row r="180" spans="1:5" ht="14.85" customHeight="1" thickBot="1">
      <c r="A180" s="657" t="s">
        <v>532</v>
      </c>
      <c r="B180" s="723" t="s">
        <v>432</v>
      </c>
      <c r="C180" s="632">
        <v>4520</v>
      </c>
      <c r="D180" s="633">
        <v>4520</v>
      </c>
      <c r="E180" s="760"/>
    </row>
    <row r="181" spans="1:5" ht="17.25" thickTop="1" thickBot="1">
      <c r="A181" s="1102" t="s">
        <v>168</v>
      </c>
      <c r="B181" s="1103"/>
      <c r="C181" s="761">
        <f t="shared" ref="C181:D181" si="10">SUM(C169:C180)</f>
        <v>71190</v>
      </c>
      <c r="D181" s="635">
        <f t="shared" si="10"/>
        <v>71190</v>
      </c>
      <c r="E181" s="616">
        <f>SUM(E169:E180)</f>
        <v>0</v>
      </c>
    </row>
    <row r="182" spans="1:5" ht="10.35" customHeight="1" thickTop="1">
      <c r="A182" s="617"/>
      <c r="C182" s="620"/>
      <c r="D182" s="620"/>
      <c r="E182" s="598"/>
    </row>
    <row r="183" spans="1:5" ht="15" customHeight="1" thickBot="1">
      <c r="A183" s="621" t="s">
        <v>138</v>
      </c>
      <c r="B183" s="762"/>
      <c r="C183" s="623"/>
      <c r="D183" s="623"/>
      <c r="E183" s="601"/>
    </row>
    <row r="184" spans="1:5" ht="14.85" customHeight="1" thickTop="1">
      <c r="A184" s="605" t="s">
        <v>533</v>
      </c>
      <c r="B184" s="624" t="s">
        <v>434</v>
      </c>
      <c r="C184" s="625">
        <v>6000</v>
      </c>
      <c r="D184" s="626">
        <v>6000</v>
      </c>
      <c r="E184" s="758"/>
    </row>
    <row r="185" spans="1:5" ht="14.85" customHeight="1">
      <c r="A185" s="579" t="s">
        <v>534</v>
      </c>
      <c r="B185" s="627" t="s">
        <v>439</v>
      </c>
      <c r="C185" s="628">
        <v>3500</v>
      </c>
      <c r="D185" s="629">
        <v>3500</v>
      </c>
      <c r="E185" s="759"/>
    </row>
    <row r="186" spans="1:5" ht="14.85" customHeight="1">
      <c r="A186" s="579" t="s">
        <v>535</v>
      </c>
      <c r="B186" s="627" t="s">
        <v>456</v>
      </c>
      <c r="C186" s="628">
        <v>500</v>
      </c>
      <c r="D186" s="629">
        <v>500</v>
      </c>
      <c r="E186" s="759"/>
    </row>
    <row r="187" spans="1:5" ht="14.85" customHeight="1">
      <c r="A187" s="579" t="s">
        <v>536</v>
      </c>
      <c r="B187" s="627" t="s">
        <v>459</v>
      </c>
      <c r="C187" s="628">
        <v>900</v>
      </c>
      <c r="D187" s="629">
        <v>900</v>
      </c>
      <c r="E187" s="759"/>
    </row>
    <row r="188" spans="1:5" ht="14.25" hidden="1" customHeight="1" thickBot="1">
      <c r="A188" s="657" t="s">
        <v>537</v>
      </c>
      <c r="B188" s="631" t="s">
        <v>115</v>
      </c>
      <c r="C188" s="632">
        <v>0</v>
      </c>
      <c r="D188" s="633">
        <v>0</v>
      </c>
      <c r="E188" s="759"/>
    </row>
    <row r="189" spans="1:5" ht="14.25" customHeight="1" thickBot="1">
      <c r="A189" s="579" t="s">
        <v>537</v>
      </c>
      <c r="B189" s="580" t="s">
        <v>115</v>
      </c>
      <c r="C189" s="763">
        <v>0</v>
      </c>
      <c r="D189" s="764">
        <v>0</v>
      </c>
      <c r="E189" s="760"/>
    </row>
    <row r="190" spans="1:5" ht="15" customHeight="1" thickTop="1" thickBot="1">
      <c r="A190" s="1106" t="s">
        <v>161</v>
      </c>
      <c r="B190" s="1107"/>
      <c r="C190" s="761">
        <f>SUM(C184:C189)</f>
        <v>10900</v>
      </c>
      <c r="D190" s="635">
        <f>SUM(D184:D189)</f>
        <v>10900</v>
      </c>
      <c r="E190" s="616">
        <f>SUM(E184:E189)</f>
        <v>0</v>
      </c>
    </row>
    <row r="191" spans="1:5" ht="7.5" customHeight="1" thickTop="1">
      <c r="A191" s="617"/>
      <c r="C191" s="765"/>
      <c r="D191" s="765"/>
      <c r="E191" s="766"/>
    </row>
    <row r="192" spans="1:5" ht="15" customHeight="1" thickBot="1">
      <c r="A192" s="1100" t="s">
        <v>165</v>
      </c>
      <c r="B192" s="1101"/>
      <c r="C192" s="767"/>
      <c r="D192" s="767"/>
      <c r="E192" s="768"/>
    </row>
    <row r="193" spans="1:5" ht="15" customHeight="1" thickTop="1" thickBot="1">
      <c r="A193" s="769" t="s">
        <v>2277</v>
      </c>
      <c r="B193" s="770" t="s">
        <v>149</v>
      </c>
      <c r="C193" s="761">
        <v>0</v>
      </c>
      <c r="D193" s="771">
        <v>0</v>
      </c>
      <c r="E193" s="758"/>
    </row>
    <row r="194" spans="1:5" ht="14.85" customHeight="1" thickTop="1" thickBot="1">
      <c r="A194" s="769" t="s">
        <v>2183</v>
      </c>
      <c r="B194" s="770" t="s">
        <v>2184</v>
      </c>
      <c r="C194" s="761">
        <v>2000</v>
      </c>
      <c r="D194" s="772">
        <v>2000</v>
      </c>
      <c r="E194" s="759"/>
    </row>
    <row r="195" spans="1:5" ht="15" customHeight="1" thickTop="1" thickBot="1">
      <c r="A195" s="1102" t="s">
        <v>166</v>
      </c>
      <c r="B195" s="1103"/>
      <c r="C195" s="761">
        <f>SUM(C194)</f>
        <v>2000</v>
      </c>
      <c r="D195" s="635">
        <f>SUM(D194)</f>
        <v>2000</v>
      </c>
      <c r="E195" s="692">
        <f>SUM(E194)</f>
        <v>0</v>
      </c>
    </row>
    <row r="196" spans="1:5" ht="10.35" customHeight="1" thickTop="1">
      <c r="A196" s="617"/>
      <c r="C196" s="773"/>
      <c r="D196" s="773"/>
      <c r="E196" s="774"/>
    </row>
    <row r="197" spans="1:5" ht="15" customHeight="1" thickBot="1">
      <c r="A197" s="1100" t="s">
        <v>172</v>
      </c>
      <c r="B197" s="1101"/>
      <c r="C197" s="775"/>
      <c r="D197" s="775"/>
      <c r="E197" s="776"/>
    </row>
    <row r="198" spans="1:5" ht="14.85" customHeight="1" thickTop="1">
      <c r="A198" s="605" t="s">
        <v>538</v>
      </c>
      <c r="B198" s="624" t="s">
        <v>148</v>
      </c>
      <c r="C198" s="777">
        <v>25000</v>
      </c>
      <c r="D198" s="778">
        <v>25000</v>
      </c>
      <c r="E198" s="758"/>
    </row>
    <row r="199" spans="1:5" ht="14.85" customHeight="1">
      <c r="A199" s="579" t="s">
        <v>2291</v>
      </c>
      <c r="B199" s="779" t="s">
        <v>2409</v>
      </c>
      <c r="C199" s="780">
        <v>6200</v>
      </c>
      <c r="D199" s="781">
        <v>6200</v>
      </c>
      <c r="E199" s="759"/>
    </row>
    <row r="200" spans="1:5" ht="14.85" customHeight="1">
      <c r="A200" s="630" t="s">
        <v>2176</v>
      </c>
      <c r="B200" s="631" t="s">
        <v>2177</v>
      </c>
      <c r="C200" s="782">
        <v>0</v>
      </c>
      <c r="D200" s="783">
        <v>0</v>
      </c>
      <c r="E200" s="784"/>
    </row>
    <row r="201" spans="1:5" ht="20.25" customHeight="1" thickBot="1">
      <c r="A201" s="1154" t="s">
        <v>173</v>
      </c>
      <c r="B201" s="1165"/>
      <c r="C201" s="632">
        <f t="shared" ref="C201:D201" si="11">SUM(C198:C200)</f>
        <v>31200</v>
      </c>
      <c r="D201" s="785">
        <f t="shared" si="11"/>
        <v>31200</v>
      </c>
      <c r="E201" s="786">
        <f>SUM(E198:E200)</f>
        <v>0</v>
      </c>
    </row>
    <row r="202" spans="1:5" ht="15" hidden="1" customHeight="1" thickTop="1" thickBot="1">
      <c r="A202" s="787"/>
      <c r="B202" s="788"/>
      <c r="C202" s="789"/>
      <c r="D202" s="790"/>
      <c r="E202" s="791"/>
    </row>
    <row r="203" spans="1:5" ht="25.5" customHeight="1" thickTop="1">
      <c r="A203" s="792"/>
      <c r="B203" s="793"/>
      <c r="C203" s="794"/>
      <c r="D203" s="794"/>
      <c r="E203" s="795"/>
    </row>
    <row r="204" spans="1:5" ht="0.75" customHeight="1" thickBot="1">
      <c r="A204" s="617"/>
      <c r="C204" s="796"/>
      <c r="D204" s="797"/>
      <c r="E204" s="798"/>
    </row>
    <row r="205" spans="1:5" ht="17.25" thickTop="1" thickBot="1">
      <c r="A205" s="1104" t="s">
        <v>174</v>
      </c>
      <c r="B205" s="1105"/>
      <c r="C205" s="799">
        <f>SUM(C201,C195,C190,C181,C166)</f>
        <v>266541.54824999999</v>
      </c>
      <c r="D205" s="800">
        <f>SUM(D201,D195,D190,D181,D166)</f>
        <v>266541.54824999999</v>
      </c>
      <c r="E205" s="801">
        <f>SUM(E201,E195,E190,E181,E166)</f>
        <v>0</v>
      </c>
    </row>
    <row r="206" spans="1:5">
      <c r="A206" s="646"/>
      <c r="B206" s="646"/>
      <c r="C206" s="619"/>
      <c r="D206" s="619"/>
      <c r="E206" s="647"/>
    </row>
    <row r="207" spans="1:5">
      <c r="A207" s="646"/>
      <c r="B207" s="646"/>
      <c r="C207" s="619"/>
      <c r="D207" s="619"/>
      <c r="E207" s="647"/>
    </row>
    <row r="208" spans="1:5" ht="16.5" thickBot="1">
      <c r="A208" s="646"/>
      <c r="B208" s="646"/>
      <c r="C208" s="619"/>
      <c r="D208" s="619"/>
      <c r="E208" s="647"/>
    </row>
    <row r="209" spans="1:44" ht="20.100000000000001" customHeight="1" thickBot="1">
      <c r="A209" s="1108" t="s">
        <v>141</v>
      </c>
      <c r="B209" s="1109"/>
      <c r="C209" s="802" t="s">
        <v>2351</v>
      </c>
      <c r="D209" s="803" t="s">
        <v>2353</v>
      </c>
      <c r="E209" s="650" t="s">
        <v>2354</v>
      </c>
    </row>
    <row r="210" spans="1:44" ht="20.100000000000001" customHeight="1" thickTop="1">
      <c r="A210" s="1157" t="s">
        <v>737</v>
      </c>
      <c r="B210" s="1156"/>
      <c r="C210" s="804" t="s">
        <v>2352</v>
      </c>
      <c r="D210" s="805" t="s">
        <v>2352</v>
      </c>
      <c r="E210" s="583" t="s">
        <v>2424</v>
      </c>
    </row>
    <row r="211" spans="1:44" ht="14.85" customHeight="1">
      <c r="A211" s="574" t="s">
        <v>351</v>
      </c>
      <c r="B211" s="575" t="s">
        <v>437</v>
      </c>
      <c r="C211" s="806">
        <v>0</v>
      </c>
      <c r="D211" s="807">
        <v>0</v>
      </c>
      <c r="E211" s="808"/>
    </row>
    <row r="212" spans="1:44" ht="14.85" customHeight="1">
      <c r="A212" s="579" t="s">
        <v>352</v>
      </c>
      <c r="B212" s="580" t="s">
        <v>241</v>
      </c>
      <c r="C212" s="809">
        <v>0</v>
      </c>
      <c r="D212" s="810">
        <v>0</v>
      </c>
      <c r="E212" s="681"/>
    </row>
    <row r="213" spans="1:44" ht="14.85" customHeight="1">
      <c r="A213" s="579" t="s">
        <v>353</v>
      </c>
      <c r="B213" s="580" t="s">
        <v>242</v>
      </c>
      <c r="C213" s="809">
        <v>0</v>
      </c>
      <c r="D213" s="810">
        <v>0</v>
      </c>
      <c r="E213" s="681"/>
    </row>
    <row r="214" spans="1:44" ht="14.85" customHeight="1">
      <c r="A214" s="579" t="s">
        <v>354</v>
      </c>
      <c r="B214" s="580" t="s">
        <v>243</v>
      </c>
      <c r="C214" s="809">
        <v>0</v>
      </c>
      <c r="D214" s="810">
        <v>0</v>
      </c>
      <c r="E214" s="811"/>
      <c r="F214" s="565"/>
      <c r="G214" s="565"/>
      <c r="H214" s="565"/>
      <c r="I214" s="565"/>
      <c r="J214" s="565"/>
      <c r="K214" s="812"/>
      <c r="L214" s="565"/>
      <c r="M214" s="812"/>
      <c r="N214" s="565"/>
      <c r="O214" s="565"/>
      <c r="P214" s="565"/>
      <c r="Q214" s="565"/>
      <c r="R214" s="565"/>
      <c r="S214" s="565"/>
      <c r="T214" s="565"/>
      <c r="U214" s="565"/>
      <c r="V214" s="565"/>
      <c r="W214" s="565"/>
      <c r="X214" s="565"/>
      <c r="Y214" s="565"/>
      <c r="Z214" s="565"/>
      <c r="AA214" s="565"/>
      <c r="AB214" s="565"/>
      <c r="AC214" s="565"/>
      <c r="AD214" s="565"/>
      <c r="AE214" s="565"/>
      <c r="AF214" s="565"/>
      <c r="AG214" s="565"/>
      <c r="AH214" s="565"/>
      <c r="AI214" s="565"/>
      <c r="AJ214" s="565"/>
      <c r="AK214" s="565"/>
      <c r="AL214" s="565"/>
      <c r="AM214" s="565"/>
      <c r="AN214" s="565"/>
      <c r="AO214" s="565"/>
      <c r="AP214" s="565"/>
      <c r="AQ214" s="565"/>
      <c r="AR214" s="565"/>
    </row>
    <row r="215" spans="1:44" ht="14.85" customHeight="1">
      <c r="A215" s="579" t="s">
        <v>355</v>
      </c>
      <c r="B215" s="580" t="s">
        <v>244</v>
      </c>
      <c r="C215" s="809">
        <v>0</v>
      </c>
      <c r="D215" s="810">
        <v>0</v>
      </c>
      <c r="E215" s="811"/>
      <c r="F215" s="565"/>
      <c r="G215" s="565"/>
      <c r="H215" s="565"/>
      <c r="I215" s="565"/>
      <c r="J215" s="565"/>
      <c r="K215" s="812"/>
      <c r="L215" s="565"/>
      <c r="M215" s="812"/>
      <c r="N215" s="565"/>
      <c r="O215" s="565"/>
      <c r="P215" s="565"/>
      <c r="Q215" s="565"/>
      <c r="R215" s="565"/>
      <c r="S215" s="565"/>
      <c r="T215" s="565"/>
      <c r="U215" s="565"/>
      <c r="V215" s="565"/>
      <c r="W215" s="565"/>
      <c r="X215" s="565"/>
      <c r="Y215" s="565"/>
      <c r="Z215" s="565"/>
      <c r="AA215" s="565"/>
      <c r="AB215" s="565"/>
      <c r="AC215" s="565"/>
      <c r="AD215" s="565"/>
      <c r="AE215" s="565"/>
      <c r="AF215" s="565"/>
      <c r="AG215" s="565"/>
      <c r="AH215" s="565"/>
      <c r="AI215" s="565"/>
      <c r="AJ215" s="565"/>
      <c r="AK215" s="565"/>
      <c r="AL215" s="565"/>
      <c r="AM215" s="565"/>
      <c r="AN215" s="565"/>
      <c r="AO215" s="565"/>
      <c r="AP215" s="565"/>
      <c r="AQ215" s="565"/>
      <c r="AR215" s="565"/>
    </row>
    <row r="216" spans="1:44" ht="14.85" customHeight="1">
      <c r="A216" s="579" t="s">
        <v>356</v>
      </c>
      <c r="B216" s="580" t="s">
        <v>447</v>
      </c>
      <c r="C216" s="809">
        <v>0</v>
      </c>
      <c r="D216" s="810">
        <v>0</v>
      </c>
      <c r="E216" s="811"/>
      <c r="F216" s="565"/>
      <c r="G216" s="565"/>
      <c r="H216" s="565"/>
      <c r="I216" s="565"/>
      <c r="J216" s="565"/>
      <c r="K216" s="812"/>
      <c r="L216" s="565"/>
      <c r="M216" s="812"/>
      <c r="N216" s="565"/>
      <c r="O216" s="565"/>
      <c r="P216" s="565"/>
      <c r="Q216" s="565"/>
      <c r="R216" s="565"/>
      <c r="S216" s="565"/>
      <c r="T216" s="565"/>
      <c r="U216" s="565"/>
      <c r="V216" s="565"/>
      <c r="W216" s="565"/>
      <c r="X216" s="565"/>
      <c r="Y216" s="565"/>
      <c r="Z216" s="565"/>
      <c r="AA216" s="565"/>
      <c r="AB216" s="565"/>
      <c r="AC216" s="565"/>
      <c r="AD216" s="565"/>
      <c r="AE216" s="565"/>
      <c r="AF216" s="565"/>
      <c r="AG216" s="565"/>
      <c r="AH216" s="565"/>
      <c r="AI216" s="565"/>
      <c r="AJ216" s="565"/>
      <c r="AK216" s="565"/>
      <c r="AL216" s="565"/>
      <c r="AM216" s="565"/>
      <c r="AN216" s="565"/>
      <c r="AO216" s="565"/>
      <c r="AP216" s="565"/>
      <c r="AQ216" s="565"/>
      <c r="AR216" s="565"/>
    </row>
    <row r="217" spans="1:44" ht="14.85" customHeight="1" thickBot="1">
      <c r="A217" s="657" t="s">
        <v>357</v>
      </c>
      <c r="B217" s="813" t="s">
        <v>245</v>
      </c>
      <c r="C217" s="814">
        <v>0</v>
      </c>
      <c r="D217" s="815">
        <v>0</v>
      </c>
      <c r="E217" s="816"/>
      <c r="F217" s="565"/>
      <c r="G217" s="565"/>
      <c r="H217" s="565"/>
      <c r="I217" s="565"/>
      <c r="J217" s="565"/>
      <c r="K217" s="812"/>
      <c r="L217" s="565"/>
      <c r="M217" s="812"/>
      <c r="N217" s="565"/>
      <c r="O217" s="565"/>
      <c r="P217" s="565"/>
      <c r="Q217" s="565"/>
      <c r="R217" s="565"/>
      <c r="S217" s="565"/>
      <c r="T217" s="565"/>
      <c r="U217" s="565"/>
      <c r="V217" s="565"/>
      <c r="W217" s="565"/>
      <c r="X217" s="565"/>
      <c r="Y217" s="565"/>
      <c r="Z217" s="565"/>
      <c r="AA217" s="565"/>
      <c r="AB217" s="565"/>
      <c r="AC217" s="565"/>
      <c r="AD217" s="565"/>
      <c r="AE217" s="565"/>
      <c r="AF217" s="565"/>
      <c r="AG217" s="565"/>
      <c r="AH217" s="565"/>
      <c r="AI217" s="565"/>
      <c r="AJ217" s="565"/>
      <c r="AK217" s="565"/>
      <c r="AL217" s="565"/>
      <c r="AM217" s="565"/>
      <c r="AN217" s="565"/>
      <c r="AO217" s="565"/>
      <c r="AP217" s="565"/>
      <c r="AQ217" s="565"/>
      <c r="AR217" s="565"/>
    </row>
    <row r="218" spans="1:44" ht="16.5" thickTop="1">
      <c r="A218" s="1158" t="s">
        <v>738</v>
      </c>
      <c r="B218" s="1159"/>
      <c r="C218" s="817">
        <f>SUM(C211:C217)</f>
        <v>0</v>
      </c>
      <c r="D218" s="818">
        <f>SUM(D211:D217)</f>
        <v>0</v>
      </c>
      <c r="E218" s="819"/>
      <c r="F218" s="565"/>
      <c r="G218" s="565"/>
      <c r="H218" s="565"/>
      <c r="I218" s="565"/>
      <c r="J218" s="565"/>
      <c r="K218" s="812"/>
      <c r="L218" s="565"/>
      <c r="M218" s="812"/>
      <c r="N218" s="565"/>
      <c r="O218" s="565"/>
      <c r="P218" s="565"/>
      <c r="Q218" s="565"/>
      <c r="R218" s="565"/>
      <c r="S218" s="565"/>
      <c r="T218" s="565"/>
      <c r="U218" s="565"/>
      <c r="V218" s="565"/>
      <c r="W218" s="565"/>
      <c r="X218" s="565"/>
      <c r="Y218" s="565"/>
      <c r="Z218" s="565"/>
      <c r="AA218" s="565"/>
      <c r="AB218" s="565"/>
      <c r="AC218" s="565"/>
      <c r="AD218" s="565"/>
      <c r="AE218" s="565"/>
      <c r="AF218" s="565"/>
      <c r="AG218" s="565"/>
      <c r="AH218" s="565"/>
      <c r="AI218" s="565"/>
      <c r="AJ218" s="565"/>
      <c r="AK218" s="565"/>
      <c r="AL218" s="565"/>
      <c r="AM218" s="565"/>
      <c r="AN218" s="565"/>
      <c r="AO218" s="565"/>
      <c r="AP218" s="565"/>
      <c r="AQ218" s="565"/>
      <c r="AR218" s="565"/>
    </row>
    <row r="219" spans="1:44" ht="10.35" customHeight="1">
      <c r="A219" s="617"/>
      <c r="C219" s="820"/>
      <c r="D219" s="619"/>
      <c r="E219" s="821"/>
      <c r="F219" s="565"/>
      <c r="G219" s="565"/>
      <c r="H219" s="565"/>
      <c r="I219" s="565"/>
      <c r="J219" s="565"/>
      <c r="K219" s="812"/>
      <c r="L219" s="565"/>
      <c r="M219" s="812"/>
      <c r="N219" s="565"/>
      <c r="O219" s="565"/>
      <c r="P219" s="565"/>
      <c r="Q219" s="565"/>
      <c r="R219" s="565"/>
      <c r="S219" s="565"/>
      <c r="T219" s="565"/>
      <c r="U219" s="565"/>
      <c r="V219" s="565"/>
      <c r="W219" s="565"/>
      <c r="X219" s="565"/>
      <c r="Y219" s="565"/>
      <c r="Z219" s="565"/>
      <c r="AA219" s="565"/>
      <c r="AB219" s="565"/>
      <c r="AC219" s="565"/>
      <c r="AD219" s="565"/>
      <c r="AE219" s="565"/>
      <c r="AF219" s="565"/>
      <c r="AG219" s="565"/>
      <c r="AH219" s="565"/>
      <c r="AI219" s="565"/>
      <c r="AJ219" s="565"/>
      <c r="AK219" s="565"/>
      <c r="AL219" s="565"/>
      <c r="AM219" s="565"/>
      <c r="AN219" s="565"/>
      <c r="AO219" s="565"/>
      <c r="AP219" s="565"/>
      <c r="AQ219" s="565"/>
      <c r="AR219" s="565"/>
    </row>
    <row r="220" spans="1:44" ht="16.5" thickBot="1">
      <c r="A220" s="1104" t="s">
        <v>2367</v>
      </c>
      <c r="B220" s="1105"/>
      <c r="C220" s="822"/>
      <c r="D220" s="823"/>
      <c r="E220" s="824"/>
      <c r="F220" s="565"/>
      <c r="G220" s="565"/>
      <c r="H220" s="565"/>
      <c r="I220" s="565"/>
      <c r="J220" s="565"/>
      <c r="K220" s="812"/>
      <c r="L220" s="565"/>
      <c r="M220" s="812"/>
      <c r="N220" s="565"/>
      <c r="O220" s="565"/>
      <c r="P220" s="565"/>
      <c r="Q220" s="565"/>
      <c r="R220" s="565"/>
      <c r="S220" s="565"/>
      <c r="T220" s="565"/>
      <c r="U220" s="565"/>
      <c r="V220" s="565"/>
      <c r="W220" s="565"/>
      <c r="X220" s="565"/>
      <c r="Y220" s="565"/>
      <c r="Z220" s="565"/>
      <c r="AA220" s="565"/>
      <c r="AB220" s="565"/>
      <c r="AC220" s="565"/>
      <c r="AD220" s="565"/>
      <c r="AE220" s="565"/>
      <c r="AF220" s="565"/>
      <c r="AG220" s="565"/>
      <c r="AH220" s="565"/>
      <c r="AI220" s="565"/>
      <c r="AJ220" s="565"/>
      <c r="AK220" s="565"/>
      <c r="AL220" s="565"/>
      <c r="AM220" s="565"/>
      <c r="AN220" s="565"/>
      <c r="AO220" s="565"/>
      <c r="AP220" s="565"/>
      <c r="AQ220" s="565"/>
      <c r="AR220" s="565"/>
    </row>
    <row r="221" spans="1:44" ht="14.85" customHeight="1">
      <c r="A221" s="574" t="s">
        <v>358</v>
      </c>
      <c r="B221" s="653" t="s">
        <v>2396</v>
      </c>
      <c r="C221" s="825">
        <v>500960</v>
      </c>
      <c r="D221" s="685">
        <v>500960</v>
      </c>
      <c r="E221" s="826"/>
      <c r="F221" s="565"/>
      <c r="G221" s="565"/>
      <c r="H221" s="565"/>
      <c r="I221" s="565"/>
      <c r="J221" s="565"/>
      <c r="K221" s="812"/>
      <c r="L221" s="565"/>
      <c r="M221" s="812"/>
      <c r="N221" s="565"/>
      <c r="O221" s="565"/>
      <c r="P221" s="565"/>
      <c r="Q221" s="565"/>
      <c r="R221" s="565"/>
      <c r="S221" s="565"/>
      <c r="T221" s="565"/>
      <c r="U221" s="565"/>
      <c r="V221" s="565"/>
      <c r="W221" s="565"/>
      <c r="X221" s="565"/>
      <c r="Y221" s="565"/>
      <c r="Z221" s="565"/>
      <c r="AA221" s="565"/>
      <c r="AB221" s="565"/>
      <c r="AC221" s="565"/>
      <c r="AD221" s="565"/>
      <c r="AE221" s="565"/>
      <c r="AF221" s="565"/>
      <c r="AG221" s="565"/>
      <c r="AH221" s="565"/>
      <c r="AI221" s="565"/>
      <c r="AJ221" s="565"/>
      <c r="AK221" s="565"/>
      <c r="AL221" s="565"/>
      <c r="AM221" s="565"/>
      <c r="AN221" s="565"/>
      <c r="AO221" s="565"/>
      <c r="AP221" s="565"/>
      <c r="AQ221" s="565"/>
      <c r="AR221" s="565"/>
    </row>
    <row r="222" spans="1:44" ht="14.85" customHeight="1">
      <c r="A222" s="579" t="s">
        <v>359</v>
      </c>
      <c r="B222" s="609" t="s">
        <v>512</v>
      </c>
      <c r="C222" s="827">
        <v>0</v>
      </c>
      <c r="D222" s="704">
        <v>0</v>
      </c>
      <c r="E222" s="828"/>
      <c r="F222" s="565"/>
      <c r="G222" s="565"/>
      <c r="H222" s="565"/>
      <c r="I222" s="565"/>
      <c r="J222" s="565"/>
      <c r="K222" s="812"/>
      <c r="L222" s="565"/>
      <c r="M222" s="812"/>
      <c r="N222" s="565"/>
      <c r="O222" s="565"/>
      <c r="P222" s="565"/>
      <c r="Q222" s="565"/>
      <c r="R222" s="565"/>
      <c r="S222" s="565"/>
      <c r="T222" s="565"/>
      <c r="U222" s="565"/>
      <c r="V222" s="565"/>
      <c r="W222" s="565"/>
      <c r="X222" s="565"/>
      <c r="Y222" s="565"/>
      <c r="Z222" s="565"/>
      <c r="AA222" s="565"/>
      <c r="AB222" s="565"/>
      <c r="AC222" s="565"/>
      <c r="AD222" s="565"/>
      <c r="AE222" s="565"/>
      <c r="AF222" s="565"/>
      <c r="AG222" s="565"/>
      <c r="AH222" s="565"/>
      <c r="AI222" s="565"/>
      <c r="AJ222" s="565"/>
      <c r="AK222" s="565"/>
      <c r="AL222" s="565"/>
      <c r="AM222" s="565"/>
      <c r="AN222" s="565"/>
      <c r="AO222" s="565"/>
      <c r="AP222" s="565"/>
      <c r="AQ222" s="565"/>
      <c r="AR222" s="565"/>
    </row>
    <row r="223" spans="1:44" ht="14.85" customHeight="1">
      <c r="A223" s="579" t="s">
        <v>507</v>
      </c>
      <c r="B223" s="609" t="s">
        <v>491</v>
      </c>
      <c r="C223" s="827">
        <v>0</v>
      </c>
      <c r="D223" s="704">
        <v>0</v>
      </c>
      <c r="E223" s="828"/>
      <c r="F223" s="565"/>
      <c r="G223" s="565"/>
      <c r="H223" s="565"/>
      <c r="I223" s="565"/>
      <c r="J223" s="565"/>
      <c r="K223" s="812"/>
      <c r="L223" s="565"/>
      <c r="M223" s="812"/>
      <c r="N223" s="565"/>
      <c r="O223" s="565"/>
      <c r="P223" s="565"/>
      <c r="Q223" s="565"/>
      <c r="R223" s="565"/>
      <c r="S223" s="565"/>
      <c r="T223" s="565"/>
      <c r="U223" s="565"/>
      <c r="V223" s="565"/>
      <c r="W223" s="565"/>
      <c r="X223" s="565"/>
      <c r="Y223" s="565"/>
      <c r="Z223" s="565"/>
      <c r="AA223" s="565"/>
      <c r="AB223" s="565"/>
      <c r="AC223" s="565"/>
      <c r="AD223" s="565"/>
      <c r="AE223" s="565"/>
      <c r="AF223" s="565"/>
      <c r="AG223" s="565"/>
      <c r="AH223" s="565"/>
      <c r="AI223" s="565"/>
      <c r="AJ223" s="565"/>
      <c r="AK223" s="565"/>
      <c r="AL223" s="565"/>
      <c r="AM223" s="565"/>
      <c r="AN223" s="565"/>
      <c r="AO223" s="565"/>
      <c r="AP223" s="565"/>
      <c r="AQ223" s="565"/>
      <c r="AR223" s="565"/>
    </row>
    <row r="224" spans="1:44" ht="14.85" customHeight="1">
      <c r="A224" s="579" t="s">
        <v>360</v>
      </c>
      <c r="B224" s="609" t="s">
        <v>482</v>
      </c>
      <c r="C224" s="827">
        <v>0</v>
      </c>
      <c r="D224" s="704">
        <v>0</v>
      </c>
      <c r="E224" s="828"/>
      <c r="F224" s="565"/>
      <c r="G224" s="565"/>
      <c r="H224" s="565"/>
      <c r="I224" s="565"/>
      <c r="J224" s="565"/>
      <c r="K224" s="812"/>
      <c r="L224" s="565"/>
      <c r="M224" s="812"/>
      <c r="N224" s="565"/>
      <c r="O224" s="565"/>
      <c r="P224" s="565"/>
      <c r="Q224" s="565"/>
      <c r="R224" s="565"/>
      <c r="S224" s="565"/>
      <c r="T224" s="565"/>
      <c r="U224" s="565"/>
      <c r="V224" s="565"/>
      <c r="W224" s="565"/>
      <c r="X224" s="565"/>
      <c r="Y224" s="565"/>
      <c r="Z224" s="565"/>
      <c r="AA224" s="565"/>
      <c r="AB224" s="565"/>
      <c r="AC224" s="565"/>
      <c r="AD224" s="565"/>
      <c r="AE224" s="565"/>
      <c r="AF224" s="565"/>
      <c r="AG224" s="565"/>
      <c r="AH224" s="565"/>
      <c r="AI224" s="565"/>
      <c r="AJ224" s="565"/>
      <c r="AK224" s="565"/>
      <c r="AL224" s="565"/>
      <c r="AM224" s="565"/>
      <c r="AN224" s="565"/>
      <c r="AO224" s="565"/>
      <c r="AP224" s="565"/>
      <c r="AQ224" s="565"/>
      <c r="AR224" s="565"/>
    </row>
    <row r="225" spans="1:44" ht="14.85" customHeight="1">
      <c r="A225" s="579" t="s">
        <v>361</v>
      </c>
      <c r="B225" s="609" t="s">
        <v>480</v>
      </c>
      <c r="C225" s="827">
        <v>0</v>
      </c>
      <c r="D225" s="704">
        <v>0</v>
      </c>
      <c r="E225" s="828"/>
      <c r="F225" s="565"/>
      <c r="G225" s="565"/>
      <c r="H225" s="565"/>
      <c r="I225" s="565"/>
      <c r="J225" s="565"/>
      <c r="K225" s="812"/>
      <c r="L225" s="565"/>
      <c r="M225" s="812"/>
      <c r="N225" s="565"/>
      <c r="O225" s="565"/>
      <c r="P225" s="565"/>
      <c r="Q225" s="565"/>
      <c r="R225" s="565"/>
      <c r="S225" s="565"/>
      <c r="T225" s="565"/>
      <c r="U225" s="565"/>
      <c r="V225" s="565"/>
      <c r="W225" s="565"/>
      <c r="X225" s="565"/>
      <c r="Y225" s="565"/>
      <c r="Z225" s="565"/>
      <c r="AA225" s="565"/>
      <c r="AB225" s="565"/>
      <c r="AC225" s="565"/>
      <c r="AD225" s="565"/>
      <c r="AE225" s="565"/>
      <c r="AF225" s="565"/>
      <c r="AG225" s="565"/>
      <c r="AH225" s="565"/>
      <c r="AI225" s="565"/>
      <c r="AJ225" s="565"/>
      <c r="AK225" s="565"/>
      <c r="AL225" s="565"/>
      <c r="AM225" s="565"/>
      <c r="AN225" s="565"/>
      <c r="AO225" s="565"/>
      <c r="AP225" s="565"/>
      <c r="AQ225" s="565"/>
      <c r="AR225" s="565"/>
    </row>
    <row r="226" spans="1:44" ht="14.85" customHeight="1">
      <c r="A226" s="579" t="s">
        <v>362</v>
      </c>
      <c r="B226" s="609" t="s">
        <v>431</v>
      </c>
      <c r="C226" s="827">
        <v>0</v>
      </c>
      <c r="D226" s="704">
        <v>0</v>
      </c>
      <c r="E226" s="828"/>
      <c r="F226" s="565"/>
      <c r="G226" s="565"/>
      <c r="H226" s="565"/>
      <c r="I226" s="565"/>
      <c r="J226" s="565"/>
      <c r="K226" s="812"/>
      <c r="L226" s="565"/>
      <c r="M226" s="812"/>
      <c r="N226" s="565"/>
      <c r="O226" s="565"/>
      <c r="P226" s="565"/>
      <c r="Q226" s="565"/>
      <c r="R226" s="565"/>
      <c r="S226" s="565"/>
      <c r="T226" s="565"/>
      <c r="U226" s="565"/>
      <c r="V226" s="565"/>
      <c r="W226" s="565"/>
      <c r="X226" s="565"/>
      <c r="Y226" s="565"/>
      <c r="Z226" s="565"/>
      <c r="AA226" s="565"/>
      <c r="AB226" s="565"/>
      <c r="AC226" s="565"/>
      <c r="AD226" s="565"/>
      <c r="AE226" s="565"/>
      <c r="AF226" s="565"/>
      <c r="AG226" s="565"/>
      <c r="AH226" s="565"/>
      <c r="AI226" s="565"/>
      <c r="AJ226" s="565"/>
      <c r="AK226" s="565"/>
      <c r="AL226" s="565"/>
      <c r="AM226" s="565"/>
      <c r="AN226" s="565"/>
      <c r="AO226" s="565"/>
      <c r="AP226" s="565"/>
      <c r="AQ226" s="565"/>
      <c r="AR226" s="565"/>
    </row>
    <row r="227" spans="1:44" ht="14.85" customHeight="1">
      <c r="A227" s="688" t="s">
        <v>508</v>
      </c>
      <c r="B227" s="829" t="s">
        <v>509</v>
      </c>
      <c r="C227" s="827">
        <v>0</v>
      </c>
      <c r="D227" s="704">
        <v>0</v>
      </c>
      <c r="E227" s="828"/>
      <c r="F227" s="565"/>
      <c r="G227" s="565"/>
      <c r="H227" s="565"/>
      <c r="I227" s="565"/>
      <c r="J227" s="565"/>
      <c r="K227" s="812"/>
      <c r="L227" s="565"/>
      <c r="M227" s="812"/>
      <c r="N227" s="565"/>
      <c r="O227" s="565"/>
      <c r="P227" s="565"/>
      <c r="Q227" s="565"/>
      <c r="R227" s="565"/>
      <c r="S227" s="565"/>
      <c r="T227" s="565"/>
      <c r="U227" s="565"/>
      <c r="V227" s="565"/>
      <c r="W227" s="565"/>
      <c r="X227" s="565"/>
      <c r="Y227" s="565"/>
      <c r="Z227" s="565"/>
      <c r="AA227" s="565"/>
      <c r="AB227" s="565"/>
      <c r="AC227" s="565"/>
      <c r="AD227" s="565"/>
      <c r="AE227" s="565"/>
      <c r="AF227" s="565"/>
      <c r="AG227" s="565"/>
      <c r="AH227" s="565"/>
      <c r="AI227" s="565"/>
      <c r="AJ227" s="565"/>
      <c r="AK227" s="565"/>
      <c r="AL227" s="565"/>
      <c r="AM227" s="565"/>
      <c r="AN227" s="565"/>
      <c r="AO227" s="565"/>
      <c r="AP227" s="565"/>
      <c r="AQ227" s="565"/>
      <c r="AR227" s="565"/>
    </row>
    <row r="228" spans="1:44" ht="14.85" customHeight="1" thickBot="1">
      <c r="A228" s="630" t="s">
        <v>510</v>
      </c>
      <c r="B228" s="609" t="s">
        <v>432</v>
      </c>
      <c r="C228" s="830">
        <v>0</v>
      </c>
      <c r="D228" s="831">
        <v>0</v>
      </c>
      <c r="E228" s="832"/>
      <c r="F228" s="565"/>
      <c r="G228" s="565"/>
      <c r="H228" s="565"/>
      <c r="I228" s="565"/>
      <c r="J228" s="565"/>
      <c r="K228" s="812"/>
      <c r="L228" s="565"/>
      <c r="M228" s="812"/>
      <c r="N228" s="565"/>
      <c r="O228" s="565"/>
      <c r="P228" s="565"/>
      <c r="Q228" s="565"/>
      <c r="R228" s="565"/>
      <c r="S228" s="565"/>
      <c r="T228" s="565"/>
      <c r="U228" s="565"/>
      <c r="V228" s="565"/>
      <c r="W228" s="565"/>
      <c r="X228" s="565"/>
      <c r="Y228" s="565"/>
      <c r="Z228" s="565"/>
      <c r="AA228" s="565"/>
      <c r="AB228" s="565"/>
      <c r="AC228" s="565"/>
      <c r="AD228" s="565"/>
      <c r="AE228" s="565"/>
      <c r="AF228" s="565"/>
      <c r="AG228" s="565"/>
      <c r="AH228" s="565"/>
      <c r="AI228" s="565"/>
      <c r="AJ228" s="565"/>
      <c r="AK228" s="565"/>
      <c r="AL228" s="565"/>
      <c r="AM228" s="565"/>
      <c r="AN228" s="565"/>
      <c r="AO228" s="565"/>
      <c r="AP228" s="565"/>
      <c r="AQ228" s="565"/>
      <c r="AR228" s="565"/>
    </row>
    <row r="229" spans="1:44" ht="17.25" thickTop="1" thickBot="1">
      <c r="A229" s="1104" t="s">
        <v>2368</v>
      </c>
      <c r="B229" s="1105"/>
      <c r="C229" s="833">
        <f t="shared" ref="C229:D229" si="12">SUM(C221:C228)</f>
        <v>500960</v>
      </c>
      <c r="D229" s="635">
        <f t="shared" si="12"/>
        <v>500960</v>
      </c>
      <c r="E229" s="834">
        <f>SUM(E211:E227)</f>
        <v>0</v>
      </c>
      <c r="F229" s="565"/>
      <c r="G229" s="565"/>
      <c r="H229" s="565"/>
      <c r="I229" s="565"/>
      <c r="J229" s="565"/>
      <c r="K229" s="812"/>
      <c r="L229" s="565"/>
      <c r="M229" s="812"/>
      <c r="N229" s="565"/>
      <c r="O229" s="565"/>
      <c r="P229" s="565"/>
      <c r="Q229" s="565"/>
      <c r="R229" s="565"/>
      <c r="S229" s="565"/>
      <c r="T229" s="565"/>
      <c r="U229" s="565"/>
      <c r="V229" s="565"/>
      <c r="W229" s="565"/>
      <c r="X229" s="565"/>
      <c r="Y229" s="565"/>
      <c r="Z229" s="565"/>
      <c r="AA229" s="565"/>
      <c r="AB229" s="565"/>
      <c r="AC229" s="565"/>
      <c r="AD229" s="565"/>
      <c r="AE229" s="565"/>
      <c r="AF229" s="565"/>
      <c r="AG229" s="565"/>
      <c r="AH229" s="565"/>
      <c r="AI229" s="565"/>
      <c r="AJ229" s="565"/>
      <c r="AK229" s="565"/>
      <c r="AL229" s="565"/>
      <c r="AM229" s="565"/>
      <c r="AN229" s="565"/>
      <c r="AO229" s="565"/>
      <c r="AP229" s="565"/>
      <c r="AQ229" s="565"/>
      <c r="AR229" s="565"/>
    </row>
    <row r="230" spans="1:44" ht="10.35" customHeight="1" thickTop="1">
      <c r="A230" s="617"/>
      <c r="C230" s="835"/>
      <c r="D230" s="620"/>
      <c r="E230" s="598"/>
    </row>
    <row r="231" spans="1:44" ht="16.5" thickBot="1">
      <c r="A231" s="621" t="s">
        <v>138</v>
      </c>
      <c r="B231" s="762"/>
      <c r="C231" s="836"/>
      <c r="D231" s="623"/>
      <c r="E231" s="601"/>
    </row>
    <row r="232" spans="1:44" ht="14.85" customHeight="1" thickTop="1">
      <c r="A232" s="605" t="s">
        <v>363</v>
      </c>
      <c r="B232" s="606" t="s">
        <v>434</v>
      </c>
      <c r="C232" s="837">
        <v>0</v>
      </c>
      <c r="D232" s="838">
        <v>0</v>
      </c>
      <c r="E232" s="808"/>
    </row>
    <row r="233" spans="1:44" ht="14.85" customHeight="1">
      <c r="A233" s="579" t="s">
        <v>511</v>
      </c>
      <c r="B233" s="609" t="s">
        <v>439</v>
      </c>
      <c r="C233" s="827">
        <v>0</v>
      </c>
      <c r="D233" s="810">
        <v>0</v>
      </c>
      <c r="E233" s="681"/>
    </row>
    <row r="234" spans="1:44" ht="14.85" customHeight="1">
      <c r="A234" s="579" t="s">
        <v>364</v>
      </c>
      <c r="B234" s="609" t="s">
        <v>457</v>
      </c>
      <c r="C234" s="839">
        <v>0</v>
      </c>
      <c r="D234" s="810">
        <v>0</v>
      </c>
      <c r="E234" s="681"/>
    </row>
    <row r="235" spans="1:44" ht="14.85" customHeight="1">
      <c r="A235" s="630" t="s">
        <v>2279</v>
      </c>
      <c r="B235" s="611" t="s">
        <v>458</v>
      </c>
      <c r="C235" s="840">
        <v>0</v>
      </c>
      <c r="D235" s="841">
        <v>0</v>
      </c>
      <c r="E235" s="842"/>
    </row>
    <row r="236" spans="1:44" ht="16.5" thickBot="1">
      <c r="A236" s="1110" t="s">
        <v>161</v>
      </c>
      <c r="B236" s="1111"/>
      <c r="C236" s="843">
        <f>SUM(C232:C235)</f>
        <v>0</v>
      </c>
      <c r="D236" s="844">
        <f>SUM(D232:D235)</f>
        <v>0</v>
      </c>
      <c r="E236" s="845"/>
    </row>
    <row r="237" spans="1:44" ht="17.25" thickTop="1" thickBot="1">
      <c r="A237" s="846"/>
      <c r="C237" s="847"/>
      <c r="D237" s="848"/>
      <c r="E237" s="849"/>
    </row>
    <row r="238" spans="1:44" ht="27" customHeight="1" thickTop="1">
      <c r="A238" s="1123" t="s">
        <v>142</v>
      </c>
      <c r="B238" s="1156"/>
      <c r="C238" s="850">
        <f t="shared" ref="C238" si="13">SUM(C236,C229,C218)</f>
        <v>500960</v>
      </c>
      <c r="D238" s="818">
        <f>SUM(D236,D229,D218)</f>
        <v>500960</v>
      </c>
      <c r="E238" s="851">
        <f t="shared" ref="E238" si="14">SUM(E236,E229,E218)</f>
        <v>0</v>
      </c>
    </row>
    <row r="239" spans="1:44" s="646" customFormat="1" ht="16.5" thickBot="1">
      <c r="C239" s="619"/>
      <c r="D239" s="619"/>
      <c r="E239" s="852"/>
      <c r="F239" s="853"/>
      <c r="G239" s="853"/>
      <c r="H239" s="853"/>
      <c r="I239" s="853"/>
      <c r="J239" s="853"/>
      <c r="K239" s="854"/>
      <c r="L239" s="853"/>
      <c r="M239" s="854"/>
      <c r="N239" s="853"/>
      <c r="O239" s="853"/>
      <c r="P239" s="853"/>
      <c r="Q239" s="853"/>
      <c r="R239" s="853"/>
      <c r="S239" s="853"/>
      <c r="T239" s="853"/>
      <c r="U239" s="853"/>
      <c r="V239" s="853"/>
      <c r="W239" s="853"/>
      <c r="X239" s="853"/>
      <c r="Y239" s="853"/>
      <c r="Z239" s="853"/>
      <c r="AA239" s="853"/>
      <c r="AB239" s="853"/>
      <c r="AC239" s="853"/>
      <c r="AD239" s="853"/>
      <c r="AE239" s="853"/>
      <c r="AF239" s="853"/>
      <c r="AG239" s="853"/>
      <c r="AH239" s="853"/>
      <c r="AI239" s="853"/>
      <c r="AJ239" s="853"/>
      <c r="AK239" s="853"/>
      <c r="AL239" s="853"/>
      <c r="AM239" s="853"/>
      <c r="AN239" s="853"/>
      <c r="AO239" s="853"/>
      <c r="AP239" s="853"/>
      <c r="AQ239" s="853"/>
      <c r="AR239" s="853"/>
    </row>
    <row r="240" spans="1:44" ht="20.100000000000001" customHeight="1">
      <c r="A240" s="1108" t="s">
        <v>175</v>
      </c>
      <c r="B240" s="1109"/>
      <c r="C240" s="855" t="s">
        <v>2351</v>
      </c>
      <c r="D240" s="649" t="s">
        <v>2353</v>
      </c>
      <c r="E240" s="570" t="s">
        <v>2354</v>
      </c>
    </row>
    <row r="241" spans="1:44" ht="20.100000000000001" customHeight="1" thickBot="1">
      <c r="A241" s="1154" t="s">
        <v>737</v>
      </c>
      <c r="B241" s="1155"/>
      <c r="C241" s="856" t="s">
        <v>2352</v>
      </c>
      <c r="D241" s="652" t="s">
        <v>2352</v>
      </c>
      <c r="E241" s="857" t="s">
        <v>2418</v>
      </c>
    </row>
    <row r="242" spans="1:44" ht="14.85" customHeight="1" thickTop="1">
      <c r="A242" s="858" t="s">
        <v>329</v>
      </c>
      <c r="B242" s="859" t="s">
        <v>239</v>
      </c>
      <c r="C242" s="860">
        <f>(68640*9/12)*3</f>
        <v>154440</v>
      </c>
      <c r="D242" s="687">
        <f>(68640*9/12)*3</f>
        <v>154440</v>
      </c>
      <c r="E242" s="808"/>
      <c r="F242" s="563" t="s">
        <v>2427</v>
      </c>
    </row>
    <row r="243" spans="1:44" ht="14.85" customHeight="1">
      <c r="A243" s="579" t="s">
        <v>330</v>
      </c>
      <c r="B243" s="580" t="s">
        <v>436</v>
      </c>
      <c r="C243" s="677">
        <v>0</v>
      </c>
      <c r="D243" s="704">
        <v>0</v>
      </c>
      <c r="E243" s="681"/>
    </row>
    <row r="244" spans="1:44" ht="14.85" customHeight="1">
      <c r="A244" s="579" t="s">
        <v>331</v>
      </c>
      <c r="B244" s="580" t="s">
        <v>241</v>
      </c>
      <c r="C244" s="677">
        <v>0</v>
      </c>
      <c r="D244" s="704">
        <v>0</v>
      </c>
      <c r="E244" s="681"/>
    </row>
    <row r="245" spans="1:44" ht="14.85" customHeight="1">
      <c r="A245" s="579" t="s">
        <v>332</v>
      </c>
      <c r="B245" s="580" t="s">
        <v>242</v>
      </c>
      <c r="C245" s="677">
        <v>0</v>
      </c>
      <c r="D245" s="704">
        <v>0</v>
      </c>
      <c r="E245" s="681"/>
    </row>
    <row r="246" spans="1:44" ht="14.85" customHeight="1">
      <c r="A246" s="861" t="s">
        <v>333</v>
      </c>
      <c r="B246" s="580" t="s">
        <v>243</v>
      </c>
      <c r="C246" s="677">
        <f>C242*0.062</f>
        <v>9575.2800000000007</v>
      </c>
      <c r="D246" s="704">
        <f>D242*0.062</f>
        <v>9575.2800000000007</v>
      </c>
      <c r="E246" s="681"/>
    </row>
    <row r="247" spans="1:44" ht="14.85" customHeight="1">
      <c r="A247" s="579" t="s">
        <v>334</v>
      </c>
      <c r="B247" s="580" t="s">
        <v>244</v>
      </c>
      <c r="C247" s="677">
        <f>C242*0.0145</f>
        <v>2239.38</v>
      </c>
      <c r="D247" s="704">
        <f>D242*0.0145</f>
        <v>2239.38</v>
      </c>
      <c r="E247" s="811"/>
      <c r="F247" s="565"/>
      <c r="G247" s="565"/>
      <c r="H247" s="565"/>
      <c r="I247" s="565"/>
      <c r="J247" s="565"/>
      <c r="K247" s="812"/>
      <c r="L247" s="565"/>
      <c r="M247" s="812"/>
      <c r="N247" s="565"/>
      <c r="O247" s="565"/>
      <c r="P247" s="565"/>
      <c r="Q247" s="565"/>
      <c r="R247" s="565"/>
      <c r="S247" s="565"/>
      <c r="T247" s="565"/>
      <c r="U247" s="565"/>
      <c r="V247" s="565"/>
      <c r="W247" s="565"/>
      <c r="X247" s="565"/>
      <c r="Y247" s="565"/>
      <c r="Z247" s="565"/>
      <c r="AA247" s="565"/>
      <c r="AB247" s="565"/>
      <c r="AC247" s="565"/>
      <c r="AD247" s="565"/>
      <c r="AE247" s="565"/>
      <c r="AF247" s="565"/>
      <c r="AG247" s="565"/>
      <c r="AH247" s="565"/>
      <c r="AI247" s="565"/>
      <c r="AJ247" s="565"/>
      <c r="AK247" s="565"/>
      <c r="AL247" s="565"/>
      <c r="AM247" s="565"/>
      <c r="AN247" s="565"/>
      <c r="AO247" s="565"/>
      <c r="AP247" s="565"/>
      <c r="AQ247" s="565"/>
      <c r="AR247" s="565"/>
    </row>
    <row r="248" spans="1:44" ht="14.85" customHeight="1">
      <c r="A248" s="579" t="s">
        <v>335</v>
      </c>
      <c r="B248" s="627" t="s">
        <v>447</v>
      </c>
      <c r="C248" s="703">
        <f>C242*0.11</f>
        <v>16988.400000000001</v>
      </c>
      <c r="D248" s="704">
        <f>D242*0.11</f>
        <v>16988.400000000001</v>
      </c>
      <c r="E248" s="811"/>
      <c r="F248" s="565"/>
      <c r="G248" s="565"/>
      <c r="H248" s="565"/>
      <c r="I248" s="565"/>
      <c r="J248" s="565"/>
      <c r="K248" s="812"/>
      <c r="L248" s="565"/>
      <c r="M248" s="812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5"/>
      <c r="AC248" s="565"/>
      <c r="AD248" s="565"/>
      <c r="AE248" s="565"/>
      <c r="AF248" s="565"/>
      <c r="AG248" s="565"/>
      <c r="AH248" s="565"/>
      <c r="AI248" s="565"/>
      <c r="AJ248" s="565"/>
      <c r="AK248" s="565"/>
      <c r="AL248" s="565"/>
      <c r="AM248" s="565"/>
      <c r="AN248" s="565"/>
      <c r="AO248" s="565"/>
      <c r="AP248" s="565"/>
      <c r="AQ248" s="565"/>
      <c r="AR248" s="565"/>
    </row>
    <row r="249" spans="1:44" ht="14.85" customHeight="1" thickBot="1">
      <c r="A249" s="586" t="s">
        <v>336</v>
      </c>
      <c r="B249" s="705" t="s">
        <v>245</v>
      </c>
      <c r="C249" s="706">
        <f>957</f>
        <v>957</v>
      </c>
      <c r="D249" s="707">
        <f>957</f>
        <v>957</v>
      </c>
      <c r="E249" s="862"/>
      <c r="F249" s="565"/>
      <c r="G249" s="565"/>
      <c r="H249" s="565"/>
      <c r="I249" s="565"/>
      <c r="J249" s="565"/>
      <c r="K249" s="812"/>
      <c r="L249" s="565"/>
      <c r="M249" s="812"/>
      <c r="N249" s="565"/>
      <c r="O249" s="565"/>
      <c r="P249" s="565"/>
      <c r="Q249" s="565"/>
      <c r="R249" s="565"/>
      <c r="S249" s="565"/>
      <c r="T249" s="565"/>
      <c r="U249" s="565"/>
      <c r="V249" s="565"/>
      <c r="W249" s="565"/>
      <c r="X249" s="565"/>
      <c r="Y249" s="565"/>
      <c r="Z249" s="565"/>
      <c r="AA249" s="565"/>
      <c r="AB249" s="565"/>
      <c r="AC249" s="565"/>
      <c r="AD249" s="565"/>
      <c r="AE249" s="565"/>
      <c r="AF249" s="565"/>
      <c r="AG249" s="565"/>
      <c r="AH249" s="565"/>
      <c r="AI249" s="565"/>
      <c r="AJ249" s="565"/>
      <c r="AK249" s="565"/>
      <c r="AL249" s="565"/>
      <c r="AM249" s="565"/>
      <c r="AN249" s="565"/>
      <c r="AO249" s="565"/>
      <c r="AP249" s="565"/>
      <c r="AQ249" s="565"/>
      <c r="AR249" s="565"/>
    </row>
    <row r="250" spans="1:44" ht="16.5" thickBot="1">
      <c r="A250" s="1106" t="s">
        <v>738</v>
      </c>
      <c r="B250" s="1107"/>
      <c r="C250" s="863">
        <f>SUM(C242:C249)</f>
        <v>184200.06</v>
      </c>
      <c r="D250" s="864">
        <f>SUM(D242:D249)</f>
        <v>184200.06</v>
      </c>
      <c r="E250" s="865">
        <f>SUM(E242:E249)</f>
        <v>0</v>
      </c>
      <c r="F250" s="565"/>
      <c r="G250" s="565"/>
      <c r="H250" s="565"/>
      <c r="I250" s="565"/>
      <c r="J250" s="565"/>
      <c r="K250" s="812"/>
      <c r="L250" s="565"/>
      <c r="M250" s="812"/>
      <c r="N250" s="565"/>
      <c r="O250" s="565"/>
      <c r="P250" s="565"/>
      <c r="Q250" s="565"/>
      <c r="R250" s="565"/>
      <c r="S250" s="565"/>
      <c r="T250" s="565"/>
      <c r="U250" s="565"/>
      <c r="V250" s="565"/>
      <c r="W250" s="565"/>
      <c r="X250" s="565"/>
      <c r="Y250" s="565"/>
      <c r="Z250" s="565"/>
      <c r="AA250" s="565"/>
      <c r="AB250" s="565"/>
      <c r="AC250" s="565"/>
      <c r="AD250" s="565"/>
      <c r="AE250" s="565"/>
      <c r="AF250" s="565"/>
      <c r="AG250" s="565"/>
      <c r="AH250" s="565"/>
      <c r="AI250" s="565"/>
      <c r="AJ250" s="565"/>
      <c r="AK250" s="565"/>
      <c r="AL250" s="565"/>
      <c r="AM250" s="565"/>
      <c r="AN250" s="565"/>
      <c r="AO250" s="565"/>
      <c r="AP250" s="565"/>
      <c r="AQ250" s="565"/>
      <c r="AR250" s="565"/>
    </row>
    <row r="251" spans="1:44" ht="10.35" customHeight="1" thickTop="1">
      <c r="A251" s="617"/>
      <c r="C251" s="620"/>
      <c r="D251" s="620"/>
      <c r="E251" s="821"/>
      <c r="F251" s="565"/>
      <c r="G251" s="565"/>
      <c r="H251" s="565"/>
      <c r="I251" s="565"/>
      <c r="J251" s="565"/>
      <c r="K251" s="812"/>
      <c r="L251" s="565"/>
      <c r="M251" s="812"/>
      <c r="N251" s="565"/>
      <c r="O251" s="565"/>
      <c r="P251" s="565"/>
      <c r="Q251" s="565"/>
      <c r="R251" s="565"/>
      <c r="S251" s="565"/>
      <c r="T251" s="565"/>
      <c r="U251" s="565"/>
      <c r="V251" s="565"/>
      <c r="W251" s="565"/>
      <c r="X251" s="565"/>
      <c r="Y251" s="565"/>
      <c r="Z251" s="565"/>
      <c r="AA251" s="565"/>
      <c r="AB251" s="565"/>
      <c r="AC251" s="565"/>
      <c r="AD251" s="565"/>
      <c r="AE251" s="565"/>
      <c r="AF251" s="565"/>
      <c r="AG251" s="565"/>
      <c r="AH251" s="565"/>
      <c r="AI251" s="565"/>
      <c r="AJ251" s="565"/>
      <c r="AK251" s="565"/>
      <c r="AL251" s="565"/>
      <c r="AM251" s="565"/>
      <c r="AN251" s="565"/>
      <c r="AO251" s="565"/>
      <c r="AP251" s="565"/>
      <c r="AQ251" s="565"/>
      <c r="AR251" s="565"/>
    </row>
    <row r="252" spans="1:44" ht="16.5" thickBot="1">
      <c r="A252" s="1100" t="s">
        <v>2367</v>
      </c>
      <c r="B252" s="1101"/>
      <c r="C252" s="623"/>
      <c r="D252" s="623"/>
      <c r="E252" s="866"/>
      <c r="F252" s="565"/>
      <c r="G252" s="565"/>
      <c r="H252" s="565"/>
      <c r="I252" s="565"/>
      <c r="J252" s="565"/>
      <c r="K252" s="812"/>
      <c r="L252" s="565"/>
      <c r="M252" s="812"/>
      <c r="N252" s="565"/>
      <c r="O252" s="565"/>
      <c r="P252" s="565"/>
      <c r="Q252" s="565"/>
      <c r="R252" s="565"/>
      <c r="S252" s="565"/>
      <c r="T252" s="565"/>
      <c r="U252" s="565"/>
      <c r="V252" s="565"/>
      <c r="W252" s="565"/>
      <c r="X252" s="565"/>
      <c r="Y252" s="565"/>
      <c r="Z252" s="565"/>
      <c r="AA252" s="565"/>
      <c r="AB252" s="565"/>
      <c r="AC252" s="565"/>
      <c r="AD252" s="565"/>
      <c r="AE252" s="565"/>
      <c r="AF252" s="565"/>
      <c r="AG252" s="565"/>
      <c r="AH252" s="565"/>
      <c r="AI252" s="565"/>
      <c r="AJ252" s="565"/>
      <c r="AK252" s="565"/>
      <c r="AL252" s="565"/>
      <c r="AM252" s="565"/>
      <c r="AN252" s="565"/>
      <c r="AO252" s="565"/>
      <c r="AP252" s="565"/>
      <c r="AQ252" s="565"/>
      <c r="AR252" s="565"/>
    </row>
    <row r="253" spans="1:44" ht="14.85" customHeight="1" thickTop="1">
      <c r="A253" s="605" t="s">
        <v>337</v>
      </c>
      <c r="B253" s="624" t="s">
        <v>474</v>
      </c>
      <c r="C253" s="625">
        <v>200</v>
      </c>
      <c r="D253" s="626">
        <v>200</v>
      </c>
      <c r="E253" s="826"/>
      <c r="F253" s="565"/>
      <c r="G253" s="565"/>
      <c r="H253" s="565"/>
      <c r="I253" s="565"/>
      <c r="J253" s="565"/>
      <c r="K253" s="812"/>
      <c r="L253" s="565"/>
      <c r="M253" s="812"/>
      <c r="N253" s="565"/>
      <c r="O253" s="565"/>
      <c r="P253" s="565"/>
      <c r="Q253" s="565"/>
      <c r="R253" s="565"/>
      <c r="S253" s="565"/>
      <c r="T253" s="565"/>
      <c r="U253" s="565"/>
      <c r="V253" s="565"/>
      <c r="W253" s="565"/>
      <c r="X253" s="565"/>
      <c r="Y253" s="565"/>
      <c r="Z253" s="565"/>
      <c r="AA253" s="565"/>
      <c r="AB253" s="565"/>
      <c r="AC253" s="565"/>
      <c r="AD253" s="565"/>
      <c r="AE253" s="565"/>
      <c r="AF253" s="565"/>
      <c r="AG253" s="565"/>
      <c r="AH253" s="565"/>
      <c r="AI253" s="565"/>
      <c r="AJ253" s="565"/>
      <c r="AK253" s="565"/>
      <c r="AL253" s="565"/>
      <c r="AM253" s="565"/>
      <c r="AN253" s="565"/>
      <c r="AO253" s="565"/>
      <c r="AP253" s="565"/>
      <c r="AQ253" s="565"/>
      <c r="AR253" s="565"/>
    </row>
    <row r="254" spans="1:44" ht="14.85" customHeight="1">
      <c r="A254" s="579" t="s">
        <v>338</v>
      </c>
      <c r="B254" s="627" t="s">
        <v>2400</v>
      </c>
      <c r="C254" s="628">
        <v>0</v>
      </c>
      <c r="D254" s="629">
        <v>0</v>
      </c>
      <c r="E254" s="828"/>
      <c r="F254" s="565"/>
      <c r="G254" s="565"/>
      <c r="H254" s="565"/>
      <c r="I254" s="565"/>
      <c r="J254" s="565"/>
      <c r="K254" s="812"/>
      <c r="L254" s="565"/>
      <c r="M254" s="812"/>
      <c r="N254" s="565"/>
      <c r="O254" s="565"/>
      <c r="P254" s="565"/>
      <c r="Q254" s="565"/>
      <c r="R254" s="565"/>
      <c r="S254" s="565"/>
      <c r="T254" s="565"/>
      <c r="U254" s="565"/>
      <c r="V254" s="565"/>
      <c r="W254" s="565"/>
      <c r="X254" s="565"/>
      <c r="Y254" s="565"/>
      <c r="Z254" s="565"/>
      <c r="AA254" s="565"/>
      <c r="AB254" s="565"/>
      <c r="AC254" s="565"/>
      <c r="AD254" s="565"/>
      <c r="AE254" s="565"/>
      <c r="AF254" s="565"/>
      <c r="AG254" s="565"/>
      <c r="AH254" s="565"/>
      <c r="AI254" s="565"/>
      <c r="AJ254" s="565"/>
      <c r="AK254" s="565"/>
      <c r="AL254" s="565"/>
      <c r="AM254" s="565"/>
      <c r="AN254" s="565"/>
      <c r="AO254" s="565"/>
      <c r="AP254" s="565"/>
      <c r="AQ254" s="565"/>
      <c r="AR254" s="565"/>
    </row>
    <row r="255" spans="1:44" ht="14.85" customHeight="1">
      <c r="A255" s="579" t="s">
        <v>339</v>
      </c>
      <c r="B255" s="627" t="s">
        <v>512</v>
      </c>
      <c r="C255" s="628">
        <f>1500+(40*7)*3</f>
        <v>2340</v>
      </c>
      <c r="D255" s="629">
        <f>1500+(40*7)*3</f>
        <v>2340</v>
      </c>
      <c r="E255" s="828"/>
      <c r="F255" s="565"/>
      <c r="G255" s="565"/>
      <c r="H255" s="565"/>
      <c r="I255" s="565"/>
      <c r="J255" s="565"/>
      <c r="K255" s="812"/>
      <c r="L255" s="565"/>
      <c r="M255" s="812"/>
      <c r="N255" s="565"/>
      <c r="O255" s="565"/>
      <c r="P255" s="565"/>
      <c r="Q255" s="565"/>
      <c r="R255" s="565"/>
      <c r="S255" s="565"/>
      <c r="T255" s="565"/>
      <c r="U255" s="565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5"/>
      <c r="AF255" s="565"/>
      <c r="AG255" s="565"/>
      <c r="AH255" s="565"/>
      <c r="AI255" s="565"/>
      <c r="AJ255" s="565"/>
      <c r="AK255" s="565"/>
      <c r="AL255" s="565"/>
      <c r="AM255" s="565"/>
      <c r="AN255" s="565"/>
      <c r="AO255" s="565"/>
      <c r="AP255" s="565"/>
      <c r="AQ255" s="565"/>
      <c r="AR255" s="565"/>
    </row>
    <row r="256" spans="1:44" ht="14.85" customHeight="1">
      <c r="A256" s="579" t="s">
        <v>340</v>
      </c>
      <c r="B256" s="627" t="s">
        <v>482</v>
      </c>
      <c r="C256" s="628">
        <v>1500</v>
      </c>
      <c r="D256" s="629">
        <v>1500</v>
      </c>
      <c r="E256" s="828"/>
      <c r="F256" s="565"/>
      <c r="G256" s="565"/>
      <c r="H256" s="565"/>
      <c r="I256" s="565"/>
      <c r="J256" s="565"/>
      <c r="K256" s="812"/>
      <c r="L256" s="565"/>
      <c r="M256" s="812"/>
      <c r="N256" s="565"/>
      <c r="O256" s="565"/>
      <c r="P256" s="565"/>
      <c r="Q256" s="565"/>
      <c r="R256" s="565"/>
      <c r="S256" s="565"/>
      <c r="T256" s="565"/>
      <c r="U256" s="565"/>
      <c r="V256" s="565"/>
      <c r="W256" s="565"/>
      <c r="X256" s="565"/>
      <c r="Y256" s="565"/>
      <c r="Z256" s="565"/>
      <c r="AA256" s="565"/>
      <c r="AB256" s="565"/>
      <c r="AC256" s="565"/>
      <c r="AD256" s="565"/>
      <c r="AE256" s="565"/>
      <c r="AF256" s="565"/>
      <c r="AG256" s="565"/>
      <c r="AH256" s="565"/>
      <c r="AI256" s="565"/>
      <c r="AJ256" s="565"/>
      <c r="AK256" s="565"/>
      <c r="AL256" s="565"/>
      <c r="AM256" s="565"/>
      <c r="AN256" s="565"/>
      <c r="AO256" s="565"/>
      <c r="AP256" s="565"/>
      <c r="AQ256" s="565"/>
      <c r="AR256" s="565"/>
    </row>
    <row r="257" spans="1:44" ht="14.85" customHeight="1">
      <c r="A257" s="579" t="s">
        <v>341</v>
      </c>
      <c r="B257" s="627" t="s">
        <v>481</v>
      </c>
      <c r="C257" s="628">
        <v>200</v>
      </c>
      <c r="D257" s="629">
        <v>200</v>
      </c>
      <c r="E257" s="828"/>
      <c r="F257" s="565"/>
      <c r="G257" s="565"/>
      <c r="H257" s="565"/>
      <c r="I257" s="565"/>
      <c r="J257" s="565"/>
      <c r="K257" s="812"/>
      <c r="L257" s="565"/>
      <c r="M257" s="812"/>
      <c r="N257" s="565"/>
      <c r="O257" s="565"/>
      <c r="P257" s="565"/>
      <c r="Q257" s="565"/>
      <c r="R257" s="565"/>
      <c r="S257" s="565"/>
      <c r="T257" s="565"/>
      <c r="U257" s="565"/>
      <c r="V257" s="565"/>
      <c r="W257" s="565"/>
      <c r="X257" s="565"/>
      <c r="Y257" s="565"/>
      <c r="Z257" s="565"/>
      <c r="AA257" s="565"/>
      <c r="AB257" s="565"/>
      <c r="AC257" s="565"/>
      <c r="AD257" s="565"/>
      <c r="AE257" s="565"/>
      <c r="AF257" s="565"/>
      <c r="AG257" s="565"/>
      <c r="AH257" s="565"/>
      <c r="AI257" s="565"/>
      <c r="AJ257" s="565"/>
      <c r="AK257" s="565"/>
      <c r="AL257" s="565"/>
      <c r="AM257" s="565"/>
      <c r="AN257" s="565"/>
      <c r="AO257" s="565"/>
      <c r="AP257" s="565"/>
      <c r="AQ257" s="565"/>
      <c r="AR257" s="565"/>
    </row>
    <row r="258" spans="1:44" ht="14.85" customHeight="1">
      <c r="A258" s="579" t="s">
        <v>342</v>
      </c>
      <c r="B258" s="627" t="s">
        <v>486</v>
      </c>
      <c r="C258" s="628">
        <v>1500</v>
      </c>
      <c r="D258" s="629">
        <v>1500</v>
      </c>
      <c r="E258" s="828"/>
      <c r="F258" s="565"/>
      <c r="G258" s="565"/>
      <c r="H258" s="565"/>
      <c r="I258" s="565"/>
      <c r="J258" s="565"/>
      <c r="K258" s="812"/>
      <c r="L258" s="565"/>
      <c r="M258" s="812"/>
      <c r="N258" s="565"/>
      <c r="O258" s="565"/>
      <c r="P258" s="565"/>
      <c r="Q258" s="565"/>
      <c r="R258" s="565"/>
      <c r="S258" s="565"/>
      <c r="T258" s="565"/>
      <c r="U258" s="565"/>
      <c r="V258" s="565"/>
      <c r="W258" s="565"/>
      <c r="X258" s="565"/>
      <c r="Y258" s="565"/>
      <c r="Z258" s="565"/>
      <c r="AA258" s="565"/>
      <c r="AB258" s="565"/>
      <c r="AC258" s="565"/>
      <c r="AD258" s="565"/>
      <c r="AE258" s="565"/>
      <c r="AF258" s="565"/>
      <c r="AG258" s="565"/>
      <c r="AH258" s="565"/>
      <c r="AI258" s="565"/>
      <c r="AJ258" s="565"/>
      <c r="AK258" s="565"/>
      <c r="AL258" s="565"/>
      <c r="AM258" s="565"/>
      <c r="AN258" s="565"/>
      <c r="AO258" s="565"/>
      <c r="AP258" s="565"/>
      <c r="AQ258" s="565"/>
      <c r="AR258" s="565"/>
    </row>
    <row r="259" spans="1:44" ht="14.85" customHeight="1">
      <c r="A259" s="579" t="s">
        <v>343</v>
      </c>
      <c r="B259" s="627" t="s">
        <v>489</v>
      </c>
      <c r="C259" s="628">
        <v>600</v>
      </c>
      <c r="D259" s="629">
        <v>600</v>
      </c>
      <c r="E259" s="828"/>
      <c r="F259" s="565"/>
      <c r="G259" s="565"/>
      <c r="H259" s="565"/>
      <c r="I259" s="565"/>
      <c r="J259" s="565"/>
      <c r="K259" s="812"/>
      <c r="L259" s="565"/>
      <c r="M259" s="812"/>
      <c r="N259" s="565"/>
      <c r="O259" s="565"/>
      <c r="P259" s="565"/>
      <c r="Q259" s="565"/>
      <c r="R259" s="565"/>
      <c r="S259" s="565"/>
      <c r="T259" s="565"/>
      <c r="U259" s="565"/>
      <c r="V259" s="565"/>
      <c r="W259" s="565"/>
      <c r="X259" s="565"/>
      <c r="Y259" s="565"/>
      <c r="Z259" s="565"/>
      <c r="AA259" s="565"/>
      <c r="AB259" s="565"/>
      <c r="AC259" s="565"/>
      <c r="AD259" s="565"/>
      <c r="AE259" s="565"/>
      <c r="AF259" s="565"/>
      <c r="AG259" s="565"/>
      <c r="AH259" s="565"/>
      <c r="AI259" s="565"/>
      <c r="AJ259" s="565"/>
      <c r="AK259" s="565"/>
      <c r="AL259" s="565"/>
      <c r="AM259" s="565"/>
      <c r="AN259" s="565"/>
      <c r="AO259" s="565"/>
      <c r="AP259" s="565"/>
      <c r="AQ259" s="565"/>
      <c r="AR259" s="565"/>
    </row>
    <row r="260" spans="1:44" ht="14.85" customHeight="1">
      <c r="A260" s="579" t="s">
        <v>344</v>
      </c>
      <c r="B260" s="627" t="s">
        <v>2416</v>
      </c>
      <c r="C260" s="628">
        <v>80000</v>
      </c>
      <c r="D260" s="629">
        <v>80000</v>
      </c>
      <c r="E260" s="828"/>
      <c r="F260" s="565" t="s">
        <v>2434</v>
      </c>
      <c r="G260" s="565"/>
      <c r="H260" s="565"/>
      <c r="I260" s="565"/>
      <c r="J260" s="565"/>
      <c r="K260" s="812"/>
      <c r="L260" s="565"/>
      <c r="M260" s="812"/>
      <c r="N260" s="565"/>
      <c r="O260" s="565"/>
      <c r="P260" s="565"/>
      <c r="Q260" s="565"/>
      <c r="R260" s="565"/>
      <c r="S260" s="565"/>
      <c r="T260" s="565"/>
      <c r="U260" s="565"/>
      <c r="V260" s="565"/>
      <c r="W260" s="565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  <c r="AI260" s="565"/>
      <c r="AJ260" s="565"/>
      <c r="AK260" s="565"/>
      <c r="AL260" s="565"/>
      <c r="AM260" s="565"/>
      <c r="AN260" s="565"/>
      <c r="AO260" s="565"/>
      <c r="AP260" s="565"/>
      <c r="AQ260" s="565"/>
      <c r="AR260" s="565"/>
    </row>
    <row r="261" spans="1:44" ht="14.85" customHeight="1" thickBot="1">
      <c r="A261" s="657" t="s">
        <v>345</v>
      </c>
      <c r="B261" s="723" t="s">
        <v>432</v>
      </c>
      <c r="C261" s="632">
        <v>500</v>
      </c>
      <c r="D261" s="633">
        <v>500</v>
      </c>
      <c r="E261" s="832"/>
      <c r="F261" s="565"/>
      <c r="G261" s="565"/>
      <c r="H261" s="565"/>
      <c r="I261" s="565"/>
      <c r="J261" s="565"/>
      <c r="K261" s="812"/>
      <c r="L261" s="565"/>
      <c r="M261" s="812"/>
      <c r="N261" s="565"/>
      <c r="O261" s="565"/>
      <c r="P261" s="565"/>
      <c r="Q261" s="565"/>
      <c r="R261" s="565"/>
      <c r="S261" s="565"/>
      <c r="T261" s="565"/>
      <c r="U261" s="565"/>
      <c r="V261" s="565"/>
      <c r="W261" s="565"/>
      <c r="X261" s="565"/>
      <c r="Y261" s="565"/>
      <c r="Z261" s="565"/>
      <c r="AA261" s="565"/>
      <c r="AB261" s="565"/>
      <c r="AC261" s="565"/>
      <c r="AD261" s="565"/>
      <c r="AE261" s="565"/>
      <c r="AF261" s="565"/>
      <c r="AG261" s="565"/>
      <c r="AH261" s="565"/>
      <c r="AI261" s="565"/>
      <c r="AJ261" s="565"/>
      <c r="AK261" s="565"/>
      <c r="AL261" s="565"/>
      <c r="AM261" s="565"/>
      <c r="AN261" s="565"/>
      <c r="AO261" s="565"/>
      <c r="AP261" s="565"/>
      <c r="AQ261" s="565"/>
      <c r="AR261" s="565"/>
    </row>
    <row r="262" spans="1:44" ht="17.25" thickTop="1" thickBot="1">
      <c r="A262" s="1102" t="s">
        <v>168</v>
      </c>
      <c r="B262" s="1103"/>
      <c r="C262" s="761">
        <f t="shared" ref="C262:D262" si="15">SUM(C253:C261)</f>
        <v>86840</v>
      </c>
      <c r="D262" s="635">
        <f t="shared" si="15"/>
        <v>86840</v>
      </c>
      <c r="E262" s="834">
        <f>SUM(E253:E261)</f>
        <v>0</v>
      </c>
      <c r="F262" s="565"/>
      <c r="G262" s="565"/>
      <c r="H262" s="565"/>
      <c r="I262" s="565"/>
      <c r="J262" s="565"/>
      <c r="K262" s="812"/>
      <c r="L262" s="565"/>
      <c r="M262" s="812"/>
      <c r="N262" s="565"/>
      <c r="O262" s="565"/>
      <c r="P262" s="565"/>
      <c r="Q262" s="565"/>
      <c r="R262" s="565"/>
      <c r="S262" s="565"/>
      <c r="T262" s="565"/>
      <c r="U262" s="565"/>
      <c r="V262" s="565"/>
      <c r="W262" s="565"/>
      <c r="X262" s="565"/>
      <c r="Y262" s="565"/>
      <c r="Z262" s="565"/>
      <c r="AA262" s="565"/>
      <c r="AB262" s="565"/>
      <c r="AC262" s="565"/>
      <c r="AD262" s="565"/>
      <c r="AE262" s="565"/>
      <c r="AF262" s="565"/>
      <c r="AG262" s="565"/>
      <c r="AH262" s="565"/>
      <c r="AI262" s="565"/>
      <c r="AJ262" s="565"/>
      <c r="AK262" s="565"/>
      <c r="AL262" s="565"/>
      <c r="AM262" s="565"/>
      <c r="AN262" s="565"/>
      <c r="AO262" s="565"/>
      <c r="AP262" s="565"/>
      <c r="AQ262" s="565"/>
      <c r="AR262" s="565"/>
    </row>
    <row r="263" spans="1:44" ht="10.35" customHeight="1" thickTop="1">
      <c r="A263" s="617"/>
      <c r="C263" s="620"/>
      <c r="D263" s="620"/>
      <c r="E263" s="598"/>
    </row>
    <row r="264" spans="1:44" ht="16.5" thickBot="1">
      <c r="A264" s="621" t="s">
        <v>138</v>
      </c>
      <c r="B264" s="762"/>
      <c r="C264" s="623"/>
      <c r="D264" s="623"/>
      <c r="E264" s="601"/>
    </row>
    <row r="265" spans="1:44" ht="14.85" customHeight="1" thickTop="1">
      <c r="A265" s="605" t="s">
        <v>346</v>
      </c>
      <c r="B265" s="624" t="s">
        <v>434</v>
      </c>
      <c r="C265" s="699">
        <v>4000</v>
      </c>
      <c r="D265" s="700">
        <v>4000</v>
      </c>
      <c r="E265" s="808"/>
    </row>
    <row r="266" spans="1:44" ht="14.85" customHeight="1">
      <c r="A266" s="579" t="s">
        <v>347</v>
      </c>
      <c r="B266" s="627" t="s">
        <v>439</v>
      </c>
      <c r="C266" s="703">
        <v>1000</v>
      </c>
      <c r="D266" s="704">
        <v>1000</v>
      </c>
      <c r="E266" s="681"/>
    </row>
    <row r="267" spans="1:44" ht="14.85" customHeight="1">
      <c r="A267" s="579" t="s">
        <v>348</v>
      </c>
      <c r="B267" s="627" t="s">
        <v>453</v>
      </c>
      <c r="C267" s="703">
        <v>5050</v>
      </c>
      <c r="D267" s="704">
        <v>5050</v>
      </c>
      <c r="E267" s="681"/>
      <c r="F267" s="563" t="s">
        <v>2428</v>
      </c>
    </row>
    <row r="268" spans="1:44" ht="14.85" customHeight="1">
      <c r="A268" s="579" t="s">
        <v>2280</v>
      </c>
      <c r="B268" s="627" t="s">
        <v>458</v>
      </c>
      <c r="C268" s="703">
        <v>300</v>
      </c>
      <c r="D268" s="704">
        <v>300</v>
      </c>
      <c r="E268" s="681"/>
    </row>
    <row r="269" spans="1:44" ht="14.85" customHeight="1">
      <c r="A269" s="579" t="s">
        <v>349</v>
      </c>
      <c r="B269" s="627" t="s">
        <v>485</v>
      </c>
      <c r="C269" s="703">
        <v>2500</v>
      </c>
      <c r="D269" s="704">
        <v>2500</v>
      </c>
      <c r="E269" s="681"/>
    </row>
    <row r="270" spans="1:44" ht="14.85" customHeight="1" thickBot="1">
      <c r="A270" s="657" t="s">
        <v>350</v>
      </c>
      <c r="B270" s="723" t="s">
        <v>115</v>
      </c>
      <c r="C270" s="867">
        <v>100</v>
      </c>
      <c r="D270" s="831">
        <v>100</v>
      </c>
      <c r="E270" s="786"/>
    </row>
    <row r="271" spans="1:44" ht="17.25" thickTop="1" thickBot="1">
      <c r="A271" s="1102" t="s">
        <v>161</v>
      </c>
      <c r="B271" s="1103"/>
      <c r="C271" s="868">
        <f>SUM(C265:C270)</f>
        <v>12950</v>
      </c>
      <c r="D271" s="869">
        <f>SUM(D265:D270)</f>
        <v>12950</v>
      </c>
      <c r="E271" s="616">
        <f>SUM(E265:E270)</f>
        <v>0</v>
      </c>
    </row>
    <row r="272" spans="1:44" ht="10.35" customHeight="1" thickTop="1">
      <c r="A272" s="617"/>
      <c r="C272" s="620"/>
      <c r="D272" s="620"/>
      <c r="E272" s="598"/>
    </row>
    <row r="273" spans="1:44" ht="16.5" thickBot="1">
      <c r="A273" s="1100" t="s">
        <v>165</v>
      </c>
      <c r="B273" s="1101"/>
      <c r="C273" s="623"/>
      <c r="D273" s="623"/>
      <c r="E273" s="601"/>
    </row>
    <row r="274" spans="1:44" ht="14.85" customHeight="1" thickTop="1">
      <c r="A274" s="605" t="s">
        <v>2256</v>
      </c>
      <c r="B274" s="624" t="s">
        <v>710</v>
      </c>
      <c r="C274" s="625"/>
      <c r="D274" s="626"/>
      <c r="E274" s="758"/>
    </row>
    <row r="275" spans="1:44" ht="14.85" customHeight="1" thickBot="1">
      <c r="A275" s="870" t="s">
        <v>2256</v>
      </c>
      <c r="B275" s="871" t="s">
        <v>445</v>
      </c>
      <c r="C275" s="872">
        <v>1500</v>
      </c>
      <c r="D275" s="764">
        <v>1500</v>
      </c>
      <c r="E275" s="759"/>
    </row>
    <row r="276" spans="1:44" ht="17.25" thickTop="1" thickBot="1">
      <c r="A276" s="1102" t="s">
        <v>166</v>
      </c>
      <c r="B276" s="1103"/>
      <c r="C276" s="761">
        <f t="shared" ref="C276:D276" si="16">SUM(C274:C275)</f>
        <v>1500</v>
      </c>
      <c r="D276" s="635">
        <f t="shared" si="16"/>
        <v>1500</v>
      </c>
      <c r="E276" s="873">
        <f>+E275</f>
        <v>0</v>
      </c>
    </row>
    <row r="277" spans="1:44" ht="17.25" thickTop="1" thickBot="1">
      <c r="A277" s="617"/>
      <c r="C277" s="874"/>
      <c r="D277" s="875"/>
      <c r="E277" s="681"/>
    </row>
    <row r="278" spans="1:44" ht="17.25" thickTop="1" thickBot="1">
      <c r="A278" s="1106" t="s">
        <v>176</v>
      </c>
      <c r="B278" s="1107"/>
      <c r="C278" s="876">
        <f t="shared" ref="C278:E278" si="17">SUM(C276,C271,C262,C250,)</f>
        <v>285490.06</v>
      </c>
      <c r="D278" s="635">
        <f t="shared" si="17"/>
        <v>285490.06</v>
      </c>
      <c r="E278" s="692">
        <f t="shared" si="17"/>
        <v>0</v>
      </c>
    </row>
    <row r="279" spans="1:44" ht="17.25" thickTop="1" thickBot="1">
      <c r="A279" s="646"/>
      <c r="B279" s="646"/>
      <c r="C279" s="619"/>
      <c r="D279" s="619"/>
      <c r="E279" s="647"/>
    </row>
    <row r="280" spans="1:44" ht="20.100000000000001" customHeight="1">
      <c r="A280" s="1108" t="s">
        <v>2350</v>
      </c>
      <c r="B280" s="1109"/>
      <c r="C280" s="743" t="s">
        <v>2351</v>
      </c>
      <c r="D280" s="649" t="s">
        <v>2353</v>
      </c>
      <c r="E280" s="877" t="s">
        <v>2356</v>
      </c>
    </row>
    <row r="281" spans="1:44" ht="20.100000000000001" customHeight="1" thickBot="1">
      <c r="A281" s="1154" t="s">
        <v>737</v>
      </c>
      <c r="B281" s="1155"/>
      <c r="C281" s="878" t="s">
        <v>2352</v>
      </c>
      <c r="D281" s="745" t="s">
        <v>2352</v>
      </c>
      <c r="E281" s="879" t="s">
        <v>2421</v>
      </c>
      <c r="F281" s="565"/>
      <c r="G281" s="565"/>
      <c r="H281" s="565"/>
      <c r="I281" s="565"/>
      <c r="J281" s="565"/>
      <c r="K281" s="812"/>
      <c r="L281" s="565"/>
      <c r="M281" s="812"/>
      <c r="N281" s="565"/>
      <c r="O281" s="565"/>
      <c r="P281" s="565"/>
      <c r="Q281" s="565"/>
      <c r="R281" s="565"/>
      <c r="S281" s="565"/>
      <c r="T281" s="565"/>
      <c r="U281" s="565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565"/>
      <c r="AF281" s="565"/>
      <c r="AG281" s="565"/>
      <c r="AH281" s="565"/>
      <c r="AI281" s="565"/>
      <c r="AJ281" s="565"/>
      <c r="AK281" s="565"/>
      <c r="AL281" s="565"/>
      <c r="AM281" s="565"/>
      <c r="AN281" s="565"/>
      <c r="AO281" s="565"/>
      <c r="AP281" s="565"/>
      <c r="AQ281" s="565"/>
      <c r="AR281" s="565"/>
    </row>
    <row r="282" spans="1:44" ht="14.85" customHeight="1" thickTop="1">
      <c r="A282" s="605" t="s">
        <v>301</v>
      </c>
      <c r="B282" s="859" t="s">
        <v>239</v>
      </c>
      <c r="C282" s="860">
        <f>85857*7/12+72800*7/12</f>
        <v>92549.916666666657</v>
      </c>
      <c r="D282" s="687">
        <f>85857*7/12+72800*7/12</f>
        <v>92549.916666666657</v>
      </c>
      <c r="E282" s="880"/>
      <c r="F282" s="565"/>
      <c r="G282" s="565"/>
      <c r="H282" s="565"/>
      <c r="I282" s="565"/>
      <c r="J282" s="565"/>
      <c r="K282" s="812"/>
      <c r="L282" s="565"/>
      <c r="M282" s="812"/>
      <c r="N282" s="565"/>
      <c r="O282" s="565"/>
      <c r="P282" s="565"/>
      <c r="Q282" s="565"/>
      <c r="R282" s="565"/>
      <c r="S282" s="565"/>
      <c r="T282" s="565"/>
      <c r="U282" s="565"/>
      <c r="V282" s="565"/>
      <c r="W282" s="565"/>
      <c r="X282" s="565"/>
      <c r="Y282" s="565"/>
      <c r="Z282" s="565"/>
      <c r="AA282" s="565"/>
      <c r="AB282" s="565"/>
      <c r="AC282" s="565"/>
      <c r="AD282" s="565"/>
      <c r="AE282" s="565"/>
      <c r="AF282" s="565"/>
      <c r="AG282" s="565"/>
      <c r="AH282" s="565"/>
      <c r="AI282" s="565"/>
      <c r="AJ282" s="565"/>
      <c r="AK282" s="565"/>
      <c r="AL282" s="565"/>
      <c r="AM282" s="565"/>
      <c r="AN282" s="565"/>
      <c r="AO282" s="565"/>
      <c r="AP282" s="565"/>
      <c r="AQ282" s="565"/>
      <c r="AR282" s="565"/>
    </row>
    <row r="283" spans="1:44" ht="14.85" customHeight="1">
      <c r="A283" s="579" t="s">
        <v>302</v>
      </c>
      <c r="B283" s="580" t="s">
        <v>441</v>
      </c>
      <c r="C283" s="677">
        <v>0</v>
      </c>
      <c r="D283" s="704">
        <v>0</v>
      </c>
      <c r="E283" s="881"/>
      <c r="F283" s="565"/>
      <c r="G283" s="565"/>
      <c r="H283" s="565"/>
      <c r="I283" s="565"/>
      <c r="J283" s="565"/>
      <c r="K283" s="812"/>
      <c r="L283" s="565"/>
      <c r="M283" s="812"/>
      <c r="N283" s="565"/>
      <c r="O283" s="565"/>
      <c r="P283" s="565"/>
      <c r="Q283" s="565"/>
      <c r="R283" s="565"/>
      <c r="S283" s="565"/>
      <c r="T283" s="565"/>
      <c r="U283" s="565"/>
      <c r="V283" s="565"/>
      <c r="W283" s="565"/>
      <c r="X283" s="565"/>
      <c r="Y283" s="565"/>
      <c r="Z283" s="565"/>
      <c r="AA283" s="565"/>
      <c r="AB283" s="565"/>
      <c r="AC283" s="565"/>
      <c r="AD283" s="565"/>
      <c r="AE283" s="565"/>
      <c r="AF283" s="565"/>
      <c r="AG283" s="565"/>
      <c r="AH283" s="565"/>
      <c r="AI283" s="565"/>
      <c r="AJ283" s="565"/>
      <c r="AK283" s="565"/>
      <c r="AL283" s="565"/>
      <c r="AM283" s="565"/>
      <c r="AN283" s="565"/>
      <c r="AO283" s="565"/>
      <c r="AP283" s="565"/>
      <c r="AQ283" s="565"/>
      <c r="AR283" s="565"/>
    </row>
    <row r="284" spans="1:44" ht="14.85" customHeight="1">
      <c r="A284" s="579" t="s">
        <v>2292</v>
      </c>
      <c r="B284" s="580" t="s">
        <v>436</v>
      </c>
      <c r="C284" s="677">
        <v>0</v>
      </c>
      <c r="D284" s="704">
        <v>0</v>
      </c>
      <c r="E284" s="881"/>
      <c r="F284" s="565"/>
      <c r="G284" s="565"/>
      <c r="H284" s="565"/>
      <c r="I284" s="565"/>
      <c r="J284" s="565"/>
      <c r="K284" s="812"/>
      <c r="L284" s="565"/>
      <c r="M284" s="812"/>
      <c r="N284" s="565"/>
      <c r="O284" s="565"/>
      <c r="P284" s="565"/>
      <c r="Q284" s="565"/>
      <c r="R284" s="565"/>
      <c r="S284" s="565"/>
      <c r="T284" s="565"/>
      <c r="U284" s="565"/>
      <c r="V284" s="565"/>
      <c r="W284" s="565"/>
      <c r="X284" s="565"/>
      <c r="Y284" s="565"/>
      <c r="Z284" s="565"/>
      <c r="AA284" s="565"/>
      <c r="AB284" s="565"/>
      <c r="AC284" s="565"/>
      <c r="AD284" s="565"/>
      <c r="AE284" s="565"/>
      <c r="AF284" s="565"/>
      <c r="AG284" s="565"/>
      <c r="AH284" s="565"/>
      <c r="AI284" s="565"/>
      <c r="AJ284" s="565"/>
      <c r="AK284" s="565"/>
      <c r="AL284" s="565"/>
      <c r="AM284" s="565"/>
      <c r="AN284" s="565"/>
      <c r="AO284" s="565"/>
      <c r="AP284" s="565"/>
      <c r="AQ284" s="565"/>
      <c r="AR284" s="565"/>
    </row>
    <row r="285" spans="1:44" ht="14.85" customHeight="1">
      <c r="A285" s="579" t="s">
        <v>303</v>
      </c>
      <c r="B285" s="580" t="s">
        <v>241</v>
      </c>
      <c r="C285" s="677">
        <v>0</v>
      </c>
      <c r="D285" s="704">
        <v>0</v>
      </c>
      <c r="E285" s="881"/>
      <c r="F285" s="565"/>
      <c r="G285" s="565"/>
      <c r="H285" s="565"/>
      <c r="I285" s="565"/>
      <c r="J285" s="565"/>
      <c r="K285" s="812"/>
      <c r="L285" s="565"/>
      <c r="M285" s="812"/>
      <c r="N285" s="565"/>
      <c r="O285" s="565"/>
      <c r="P285" s="565"/>
      <c r="Q285" s="565"/>
      <c r="R285" s="565"/>
      <c r="S285" s="565"/>
      <c r="T285" s="565"/>
      <c r="U285" s="565"/>
      <c r="V285" s="565"/>
      <c r="W285" s="565"/>
      <c r="X285" s="565"/>
      <c r="Y285" s="565"/>
      <c r="Z285" s="565"/>
      <c r="AA285" s="565"/>
      <c r="AB285" s="565"/>
      <c r="AC285" s="565"/>
      <c r="AD285" s="565"/>
      <c r="AE285" s="565"/>
      <c r="AF285" s="565"/>
      <c r="AG285" s="565"/>
      <c r="AH285" s="565"/>
      <c r="AI285" s="565"/>
      <c r="AJ285" s="565"/>
      <c r="AK285" s="565"/>
      <c r="AL285" s="565"/>
      <c r="AM285" s="565"/>
      <c r="AN285" s="565"/>
      <c r="AO285" s="565"/>
      <c r="AP285" s="565"/>
      <c r="AQ285" s="565"/>
      <c r="AR285" s="565"/>
    </row>
    <row r="286" spans="1:44" ht="14.85" customHeight="1">
      <c r="A286" s="579" t="s">
        <v>304</v>
      </c>
      <c r="B286" s="580" t="s">
        <v>442</v>
      </c>
      <c r="C286" s="677">
        <v>0</v>
      </c>
      <c r="D286" s="704">
        <v>0</v>
      </c>
      <c r="E286" s="881"/>
      <c r="F286" s="565"/>
      <c r="G286" s="565"/>
      <c r="H286" s="565"/>
      <c r="I286" s="565"/>
      <c r="J286" s="565"/>
      <c r="K286" s="812"/>
      <c r="L286" s="565"/>
      <c r="M286" s="812"/>
      <c r="N286" s="565"/>
      <c r="O286" s="565"/>
      <c r="P286" s="565"/>
      <c r="Q286" s="565"/>
      <c r="R286" s="565"/>
      <c r="S286" s="565"/>
      <c r="T286" s="565"/>
      <c r="U286" s="565"/>
      <c r="V286" s="565"/>
      <c r="W286" s="565"/>
      <c r="X286" s="565"/>
      <c r="Y286" s="565"/>
      <c r="Z286" s="565"/>
      <c r="AA286" s="565"/>
      <c r="AB286" s="565"/>
      <c r="AC286" s="565"/>
      <c r="AD286" s="565"/>
      <c r="AE286" s="565"/>
      <c r="AF286" s="565"/>
      <c r="AG286" s="565"/>
      <c r="AH286" s="565"/>
      <c r="AI286" s="565"/>
      <c r="AJ286" s="565"/>
      <c r="AK286" s="565"/>
      <c r="AL286" s="565"/>
      <c r="AM286" s="565"/>
      <c r="AN286" s="565"/>
      <c r="AO286" s="565"/>
      <c r="AP286" s="565"/>
      <c r="AQ286" s="565"/>
      <c r="AR286" s="565"/>
    </row>
    <row r="287" spans="1:44" ht="14.85" customHeight="1">
      <c r="A287" s="579" t="s">
        <v>305</v>
      </c>
      <c r="B287" s="580" t="s">
        <v>243</v>
      </c>
      <c r="C287" s="677">
        <f>C282*0.062</f>
        <v>5738.0948333333326</v>
      </c>
      <c r="D287" s="704">
        <f>D282*0.062</f>
        <v>5738.0948333333326</v>
      </c>
      <c r="E287" s="881"/>
      <c r="F287" s="565"/>
      <c r="G287" s="565"/>
      <c r="H287" s="565"/>
      <c r="I287" s="565"/>
      <c r="J287" s="565"/>
      <c r="K287" s="812"/>
      <c r="L287" s="565"/>
      <c r="M287" s="812"/>
      <c r="N287" s="565"/>
      <c r="O287" s="565"/>
      <c r="P287" s="565"/>
      <c r="Q287" s="565"/>
      <c r="R287" s="565"/>
      <c r="S287" s="565"/>
      <c r="T287" s="565"/>
      <c r="U287" s="565"/>
      <c r="V287" s="565"/>
      <c r="W287" s="565"/>
      <c r="X287" s="565"/>
      <c r="Y287" s="565"/>
      <c r="Z287" s="565"/>
      <c r="AA287" s="565"/>
      <c r="AB287" s="565"/>
      <c r="AC287" s="565"/>
      <c r="AD287" s="565"/>
      <c r="AE287" s="565"/>
      <c r="AF287" s="565"/>
      <c r="AG287" s="565"/>
      <c r="AH287" s="565"/>
      <c r="AI287" s="565"/>
      <c r="AJ287" s="565"/>
      <c r="AK287" s="565"/>
      <c r="AL287" s="565"/>
      <c r="AM287" s="565"/>
      <c r="AN287" s="565"/>
      <c r="AO287" s="565"/>
      <c r="AP287" s="565"/>
      <c r="AQ287" s="565"/>
      <c r="AR287" s="565"/>
    </row>
    <row r="288" spans="1:44" ht="14.85" customHeight="1">
      <c r="A288" s="579" t="s">
        <v>306</v>
      </c>
      <c r="B288" s="580" t="s">
        <v>444</v>
      </c>
      <c r="C288" s="677">
        <f>C282*0.0145</f>
        <v>1341.9737916666666</v>
      </c>
      <c r="D288" s="704">
        <f>D282*0.0145</f>
        <v>1341.9737916666666</v>
      </c>
      <c r="E288" s="881"/>
      <c r="F288" s="565"/>
      <c r="G288" s="565"/>
      <c r="H288" s="565"/>
      <c r="I288" s="565"/>
      <c r="J288" s="565"/>
      <c r="K288" s="812"/>
      <c r="L288" s="565"/>
      <c r="M288" s="812"/>
      <c r="N288" s="565"/>
      <c r="O288" s="565"/>
      <c r="P288" s="565"/>
      <c r="Q288" s="565"/>
      <c r="R288" s="565"/>
      <c r="S288" s="565"/>
      <c r="T288" s="565"/>
      <c r="U288" s="565"/>
      <c r="V288" s="565"/>
      <c r="W288" s="565"/>
      <c r="X288" s="565"/>
      <c r="Y288" s="565"/>
      <c r="Z288" s="565"/>
      <c r="AA288" s="565"/>
      <c r="AB288" s="565"/>
      <c r="AC288" s="565"/>
      <c r="AD288" s="565"/>
      <c r="AE288" s="565"/>
      <c r="AF288" s="565"/>
      <c r="AG288" s="565"/>
      <c r="AH288" s="565"/>
      <c r="AI288" s="565"/>
      <c r="AJ288" s="565"/>
      <c r="AK288" s="565"/>
      <c r="AL288" s="565"/>
      <c r="AM288" s="565"/>
      <c r="AN288" s="565"/>
      <c r="AO288" s="565"/>
      <c r="AP288" s="565"/>
      <c r="AQ288" s="565"/>
      <c r="AR288" s="565"/>
    </row>
    <row r="289" spans="1:44" ht="14.85" customHeight="1">
      <c r="A289" s="579" t="s">
        <v>307</v>
      </c>
      <c r="B289" s="580" t="s">
        <v>449</v>
      </c>
      <c r="C289" s="677">
        <f>C282*0.11</f>
        <v>10180.490833333331</v>
      </c>
      <c r="D289" s="704">
        <f>D282*0.11</f>
        <v>10180.490833333331</v>
      </c>
      <c r="E289" s="881"/>
      <c r="F289" s="565"/>
      <c r="G289" s="565"/>
      <c r="H289" s="565"/>
      <c r="I289" s="565"/>
      <c r="J289" s="565"/>
      <c r="K289" s="812"/>
      <c r="L289" s="565"/>
      <c r="M289" s="812"/>
      <c r="N289" s="565"/>
      <c r="O289" s="565"/>
      <c r="P289" s="565"/>
      <c r="Q289" s="565"/>
      <c r="R289" s="565"/>
      <c r="S289" s="565"/>
      <c r="T289" s="565"/>
      <c r="U289" s="565"/>
      <c r="V289" s="565"/>
      <c r="W289" s="565"/>
      <c r="X289" s="565"/>
      <c r="Y289" s="565"/>
      <c r="Z289" s="565"/>
      <c r="AA289" s="565"/>
      <c r="AB289" s="565"/>
      <c r="AC289" s="565"/>
      <c r="AD289" s="565"/>
      <c r="AE289" s="565"/>
      <c r="AF289" s="565"/>
      <c r="AG289" s="565"/>
      <c r="AH289" s="565"/>
      <c r="AI289" s="565"/>
      <c r="AJ289" s="565"/>
      <c r="AK289" s="565"/>
      <c r="AL289" s="565"/>
      <c r="AM289" s="565"/>
      <c r="AN289" s="565"/>
      <c r="AO289" s="565"/>
      <c r="AP289" s="565"/>
      <c r="AQ289" s="565"/>
      <c r="AR289" s="565"/>
    </row>
    <row r="290" spans="1:44" ht="14.85" customHeight="1" thickBot="1">
      <c r="A290" s="586" t="s">
        <v>308</v>
      </c>
      <c r="B290" s="587" t="s">
        <v>450</v>
      </c>
      <c r="C290" s="882">
        <v>1914</v>
      </c>
      <c r="D290" s="707">
        <v>1914</v>
      </c>
      <c r="E290" s="883"/>
      <c r="F290" s="565"/>
      <c r="G290" s="565"/>
      <c r="H290" s="565"/>
      <c r="I290" s="565"/>
      <c r="J290" s="565"/>
      <c r="K290" s="812"/>
      <c r="L290" s="565"/>
      <c r="M290" s="812"/>
      <c r="N290" s="565"/>
      <c r="O290" s="565"/>
      <c r="P290" s="565"/>
      <c r="Q290" s="565"/>
      <c r="R290" s="565"/>
      <c r="S290" s="565"/>
      <c r="T290" s="565"/>
      <c r="U290" s="565"/>
      <c r="V290" s="565"/>
      <c r="W290" s="565"/>
      <c r="X290" s="565"/>
      <c r="Y290" s="565"/>
      <c r="Z290" s="565"/>
      <c r="AA290" s="565"/>
      <c r="AB290" s="565"/>
      <c r="AC290" s="565"/>
      <c r="AD290" s="565"/>
      <c r="AE290" s="565"/>
      <c r="AF290" s="565"/>
      <c r="AG290" s="565"/>
      <c r="AH290" s="565"/>
      <c r="AI290" s="565"/>
      <c r="AJ290" s="565"/>
      <c r="AK290" s="565"/>
      <c r="AL290" s="565"/>
      <c r="AM290" s="565"/>
      <c r="AN290" s="565"/>
      <c r="AO290" s="565"/>
      <c r="AP290" s="565"/>
      <c r="AQ290" s="565"/>
      <c r="AR290" s="565"/>
    </row>
    <row r="291" spans="1:44" ht="16.5" thickBot="1">
      <c r="A291" s="1106" t="s">
        <v>738</v>
      </c>
      <c r="B291" s="1145"/>
      <c r="C291" s="884">
        <f t="shared" ref="C291:D291" si="18">SUM(C281:C290)</f>
        <v>111724.47612499999</v>
      </c>
      <c r="D291" s="885">
        <f t="shared" si="18"/>
        <v>111724.47612499999</v>
      </c>
      <c r="E291" s="886">
        <f>SUM(E282:E290)</f>
        <v>0</v>
      </c>
      <c r="F291" s="565"/>
      <c r="G291" s="565"/>
      <c r="H291" s="565"/>
      <c r="I291" s="565"/>
      <c r="J291" s="565"/>
      <c r="K291" s="812"/>
      <c r="L291" s="565"/>
      <c r="M291" s="812"/>
      <c r="N291" s="565"/>
      <c r="O291" s="565"/>
      <c r="P291" s="565"/>
      <c r="Q291" s="565"/>
      <c r="R291" s="565"/>
      <c r="S291" s="565"/>
      <c r="T291" s="565"/>
      <c r="U291" s="565"/>
      <c r="V291" s="565"/>
      <c r="W291" s="565"/>
      <c r="X291" s="565"/>
      <c r="Y291" s="565"/>
      <c r="Z291" s="565"/>
      <c r="AA291" s="565"/>
      <c r="AB291" s="565"/>
      <c r="AC291" s="565"/>
      <c r="AD291" s="565"/>
      <c r="AE291" s="565"/>
      <c r="AF291" s="565"/>
      <c r="AG291" s="565"/>
      <c r="AH291" s="565"/>
      <c r="AI291" s="565"/>
      <c r="AJ291" s="565"/>
      <c r="AK291" s="565"/>
      <c r="AL291" s="565"/>
      <c r="AM291" s="565"/>
      <c r="AN291" s="565"/>
      <c r="AO291" s="565"/>
      <c r="AP291" s="565"/>
      <c r="AQ291" s="565"/>
      <c r="AR291" s="565"/>
    </row>
    <row r="292" spans="1:44" ht="10.35" customHeight="1" thickTop="1">
      <c r="A292" s="617"/>
      <c r="C292" s="619"/>
      <c r="D292" s="619"/>
      <c r="E292" s="821"/>
      <c r="F292" s="565"/>
      <c r="G292" s="565"/>
      <c r="H292" s="565"/>
      <c r="I292" s="565"/>
      <c r="J292" s="565"/>
      <c r="K292" s="812"/>
      <c r="L292" s="565"/>
      <c r="M292" s="812"/>
      <c r="N292" s="565"/>
      <c r="O292" s="565"/>
      <c r="P292" s="565"/>
      <c r="Q292" s="565"/>
      <c r="R292" s="565"/>
      <c r="S292" s="565"/>
      <c r="T292" s="565"/>
      <c r="U292" s="565"/>
      <c r="V292" s="565"/>
      <c r="W292" s="565"/>
      <c r="X292" s="565"/>
      <c r="Y292" s="565"/>
      <c r="Z292" s="565"/>
      <c r="AA292" s="565"/>
      <c r="AB292" s="565"/>
      <c r="AC292" s="565"/>
      <c r="AD292" s="565"/>
      <c r="AE292" s="565"/>
      <c r="AF292" s="565"/>
      <c r="AG292" s="565"/>
      <c r="AH292" s="565"/>
      <c r="AI292" s="565"/>
      <c r="AJ292" s="565"/>
      <c r="AK292" s="565"/>
      <c r="AL292" s="565"/>
      <c r="AM292" s="565"/>
      <c r="AN292" s="565"/>
      <c r="AO292" s="565"/>
      <c r="AP292" s="565"/>
      <c r="AQ292" s="565"/>
      <c r="AR292" s="565"/>
    </row>
    <row r="293" spans="1:44" ht="16.5" thickBot="1">
      <c r="A293" s="1100" t="s">
        <v>170</v>
      </c>
      <c r="B293" s="1101"/>
      <c r="C293" s="623"/>
      <c r="D293" s="623"/>
      <c r="E293" s="866"/>
      <c r="F293" s="565"/>
      <c r="G293" s="565"/>
      <c r="H293" s="565"/>
      <c r="I293" s="565"/>
      <c r="J293" s="565"/>
      <c r="K293" s="812"/>
      <c r="L293" s="565"/>
      <c r="M293" s="812"/>
      <c r="N293" s="565"/>
      <c r="O293" s="565"/>
      <c r="P293" s="565"/>
      <c r="Q293" s="565"/>
      <c r="R293" s="565"/>
      <c r="S293" s="565"/>
      <c r="T293" s="565"/>
      <c r="U293" s="565"/>
      <c r="V293" s="565"/>
      <c r="W293" s="565"/>
      <c r="X293" s="565"/>
      <c r="Y293" s="565"/>
      <c r="Z293" s="565"/>
      <c r="AA293" s="565"/>
      <c r="AB293" s="565"/>
      <c r="AC293" s="565"/>
      <c r="AD293" s="565"/>
      <c r="AE293" s="565"/>
      <c r="AF293" s="565"/>
      <c r="AG293" s="565"/>
      <c r="AH293" s="565"/>
      <c r="AI293" s="565"/>
      <c r="AJ293" s="565"/>
      <c r="AK293" s="565"/>
      <c r="AL293" s="565"/>
      <c r="AM293" s="565"/>
      <c r="AN293" s="565"/>
      <c r="AO293" s="565"/>
      <c r="AP293" s="565"/>
      <c r="AQ293" s="565"/>
      <c r="AR293" s="565"/>
    </row>
    <row r="294" spans="1:44" ht="14.85" customHeight="1" thickTop="1">
      <c r="A294" s="605" t="s">
        <v>309</v>
      </c>
      <c r="B294" s="624" t="s">
        <v>455</v>
      </c>
      <c r="C294" s="699">
        <v>3900</v>
      </c>
      <c r="D294" s="700">
        <v>3900</v>
      </c>
      <c r="E294" s="887"/>
      <c r="F294" s="565"/>
      <c r="G294" s="565"/>
      <c r="H294" s="565"/>
      <c r="I294" s="565"/>
      <c r="J294" s="565"/>
      <c r="K294" s="812"/>
      <c r="L294" s="565"/>
      <c r="M294" s="812"/>
      <c r="N294" s="565"/>
      <c r="O294" s="565"/>
      <c r="P294" s="565"/>
      <c r="Q294" s="565"/>
      <c r="R294" s="565"/>
      <c r="S294" s="565"/>
      <c r="T294" s="565"/>
      <c r="U294" s="565"/>
      <c r="V294" s="565"/>
      <c r="W294" s="565"/>
      <c r="X294" s="565"/>
      <c r="Y294" s="565"/>
      <c r="Z294" s="565"/>
      <c r="AA294" s="565"/>
      <c r="AB294" s="565"/>
      <c r="AC294" s="565"/>
      <c r="AD294" s="565"/>
      <c r="AE294" s="565"/>
      <c r="AF294" s="565"/>
      <c r="AG294" s="565"/>
      <c r="AH294" s="565"/>
      <c r="AI294" s="565"/>
      <c r="AJ294" s="565"/>
      <c r="AK294" s="565"/>
      <c r="AL294" s="565"/>
      <c r="AM294" s="565"/>
      <c r="AN294" s="565"/>
      <c r="AO294" s="565"/>
      <c r="AP294" s="565"/>
      <c r="AQ294" s="565"/>
      <c r="AR294" s="565"/>
    </row>
    <row r="295" spans="1:44" ht="14.85" customHeight="1">
      <c r="A295" s="579" t="s">
        <v>310</v>
      </c>
      <c r="B295" s="627" t="s">
        <v>475</v>
      </c>
      <c r="C295" s="703">
        <v>0</v>
      </c>
      <c r="D295" s="704">
        <v>0</v>
      </c>
      <c r="E295" s="811"/>
      <c r="F295" s="565"/>
      <c r="G295" s="565"/>
      <c r="H295" s="565"/>
      <c r="I295" s="565"/>
      <c r="J295" s="565"/>
      <c r="K295" s="812"/>
      <c r="L295" s="565"/>
      <c r="M295" s="812"/>
      <c r="N295" s="565"/>
      <c r="O295" s="565"/>
      <c r="P295" s="565"/>
      <c r="Q295" s="565"/>
      <c r="R295" s="565"/>
      <c r="S295" s="565"/>
      <c r="T295" s="565"/>
      <c r="U295" s="565"/>
      <c r="V295" s="565"/>
      <c r="W295" s="565"/>
      <c r="X295" s="565"/>
      <c r="Y295" s="565"/>
      <c r="Z295" s="565"/>
      <c r="AA295" s="565"/>
      <c r="AB295" s="565"/>
      <c r="AC295" s="565"/>
      <c r="AD295" s="565"/>
      <c r="AE295" s="565"/>
      <c r="AF295" s="565"/>
      <c r="AG295" s="565"/>
      <c r="AH295" s="565"/>
      <c r="AI295" s="565"/>
      <c r="AJ295" s="565"/>
      <c r="AK295" s="565"/>
      <c r="AL295" s="565"/>
      <c r="AM295" s="565"/>
      <c r="AN295" s="565"/>
      <c r="AO295" s="565"/>
      <c r="AP295" s="565"/>
      <c r="AQ295" s="565"/>
      <c r="AR295" s="565"/>
    </row>
    <row r="296" spans="1:44" ht="14.85" customHeight="1">
      <c r="A296" s="579" t="s">
        <v>311</v>
      </c>
      <c r="B296" s="627" t="s">
        <v>476</v>
      </c>
      <c r="C296" s="703">
        <v>5000</v>
      </c>
      <c r="D296" s="704">
        <v>0</v>
      </c>
      <c r="E296" s="811"/>
      <c r="F296" s="565"/>
      <c r="G296" s="565"/>
      <c r="H296" s="565"/>
      <c r="I296" s="565"/>
      <c r="J296" s="565"/>
      <c r="K296" s="812"/>
      <c r="L296" s="565"/>
      <c r="M296" s="812"/>
      <c r="N296" s="565"/>
      <c r="O296" s="565"/>
      <c r="P296" s="565"/>
      <c r="Q296" s="565"/>
      <c r="R296" s="565"/>
      <c r="S296" s="565"/>
      <c r="T296" s="565"/>
      <c r="U296" s="565"/>
      <c r="V296" s="565"/>
      <c r="W296" s="565"/>
      <c r="X296" s="565"/>
      <c r="Y296" s="565"/>
      <c r="Z296" s="565"/>
      <c r="AA296" s="565"/>
      <c r="AB296" s="565"/>
      <c r="AC296" s="565"/>
      <c r="AD296" s="565"/>
      <c r="AE296" s="565"/>
      <c r="AF296" s="565"/>
      <c r="AG296" s="565"/>
      <c r="AH296" s="565"/>
      <c r="AI296" s="565"/>
      <c r="AJ296" s="565"/>
      <c r="AK296" s="565"/>
      <c r="AL296" s="565"/>
      <c r="AM296" s="565"/>
      <c r="AN296" s="565"/>
      <c r="AO296" s="565"/>
      <c r="AP296" s="565"/>
      <c r="AQ296" s="565"/>
      <c r="AR296" s="565"/>
    </row>
    <row r="297" spans="1:44" ht="14.85" customHeight="1">
      <c r="A297" s="579" t="s">
        <v>312</v>
      </c>
      <c r="B297" s="627" t="s">
        <v>477</v>
      </c>
      <c r="C297" s="703">
        <v>0</v>
      </c>
      <c r="D297" s="704">
        <v>0</v>
      </c>
      <c r="E297" s="811"/>
      <c r="F297" s="565"/>
      <c r="G297" s="565"/>
      <c r="H297" s="565"/>
      <c r="I297" s="565"/>
      <c r="J297" s="565"/>
      <c r="K297" s="812"/>
      <c r="L297" s="565"/>
      <c r="M297" s="812"/>
      <c r="N297" s="565"/>
      <c r="O297" s="565"/>
      <c r="P297" s="565"/>
      <c r="Q297" s="565"/>
      <c r="R297" s="565"/>
      <c r="S297" s="565"/>
      <c r="T297" s="565"/>
      <c r="U297" s="565"/>
      <c r="V297" s="565"/>
      <c r="W297" s="565"/>
      <c r="X297" s="565"/>
      <c r="Y297" s="565"/>
      <c r="Z297" s="565"/>
      <c r="AA297" s="565"/>
      <c r="AB297" s="565"/>
      <c r="AC297" s="565"/>
      <c r="AD297" s="565"/>
      <c r="AE297" s="565"/>
      <c r="AF297" s="565"/>
      <c r="AG297" s="565"/>
      <c r="AH297" s="565"/>
      <c r="AI297" s="565"/>
      <c r="AJ297" s="565"/>
      <c r="AK297" s="565"/>
      <c r="AL297" s="565"/>
      <c r="AM297" s="565"/>
      <c r="AN297" s="565"/>
      <c r="AO297" s="565"/>
      <c r="AP297" s="565"/>
      <c r="AQ297" s="565"/>
      <c r="AR297" s="565"/>
    </row>
    <row r="298" spans="1:44" ht="14.85" customHeight="1">
      <c r="A298" s="579" t="s">
        <v>313</v>
      </c>
      <c r="B298" s="627" t="s">
        <v>463</v>
      </c>
      <c r="C298" s="703">
        <v>0</v>
      </c>
      <c r="D298" s="704">
        <v>0</v>
      </c>
      <c r="E298" s="811"/>
      <c r="F298" s="565"/>
      <c r="G298" s="565"/>
      <c r="H298" s="565"/>
      <c r="I298" s="565"/>
      <c r="J298" s="565"/>
      <c r="K298" s="812"/>
      <c r="L298" s="565"/>
      <c r="M298" s="812"/>
      <c r="N298" s="565"/>
      <c r="O298" s="565"/>
      <c r="P298" s="565"/>
      <c r="Q298" s="565"/>
      <c r="R298" s="565"/>
      <c r="S298" s="565"/>
      <c r="T298" s="565"/>
      <c r="U298" s="565"/>
      <c r="V298" s="565"/>
      <c r="W298" s="565"/>
      <c r="X298" s="565"/>
      <c r="Y298" s="565"/>
      <c r="Z298" s="565"/>
      <c r="AA298" s="565"/>
      <c r="AB298" s="565"/>
      <c r="AC298" s="565"/>
      <c r="AD298" s="565"/>
      <c r="AE298" s="565"/>
      <c r="AF298" s="565"/>
      <c r="AG298" s="565"/>
      <c r="AH298" s="565"/>
      <c r="AI298" s="565"/>
      <c r="AJ298" s="565"/>
      <c r="AK298" s="565"/>
      <c r="AL298" s="565"/>
      <c r="AM298" s="565"/>
      <c r="AN298" s="565"/>
      <c r="AO298" s="565"/>
      <c r="AP298" s="565"/>
      <c r="AQ298" s="565"/>
      <c r="AR298" s="565"/>
    </row>
    <row r="299" spans="1:44" ht="14.85" customHeight="1">
      <c r="A299" s="579" t="s">
        <v>314</v>
      </c>
      <c r="B299" s="627" t="s">
        <v>429</v>
      </c>
      <c r="C299" s="703">
        <f>1000+(50*7)*2</f>
        <v>1700</v>
      </c>
      <c r="D299" s="704">
        <f>1000+(50*7)*2</f>
        <v>1700</v>
      </c>
      <c r="E299" s="811"/>
      <c r="F299" s="565"/>
      <c r="G299" s="565"/>
      <c r="H299" s="565"/>
      <c r="I299" s="565"/>
      <c r="J299" s="565"/>
      <c r="K299" s="812"/>
      <c r="L299" s="565"/>
      <c r="M299" s="812"/>
      <c r="N299" s="565"/>
      <c r="O299" s="565"/>
      <c r="P299" s="565"/>
      <c r="Q299" s="565"/>
      <c r="R299" s="565"/>
      <c r="S299" s="565"/>
      <c r="T299" s="565"/>
      <c r="U299" s="565"/>
      <c r="V299" s="565"/>
      <c r="W299" s="565"/>
      <c r="X299" s="565"/>
      <c r="Y299" s="565"/>
      <c r="Z299" s="565"/>
      <c r="AA299" s="565"/>
      <c r="AB299" s="565"/>
      <c r="AC299" s="565"/>
      <c r="AD299" s="565"/>
      <c r="AE299" s="565"/>
      <c r="AF299" s="565"/>
      <c r="AG299" s="565"/>
      <c r="AH299" s="565"/>
      <c r="AI299" s="565"/>
      <c r="AJ299" s="565"/>
      <c r="AK299" s="565"/>
      <c r="AL299" s="565"/>
      <c r="AM299" s="565"/>
      <c r="AN299" s="565"/>
      <c r="AO299" s="565"/>
      <c r="AP299" s="565"/>
      <c r="AQ299" s="565"/>
      <c r="AR299" s="565"/>
    </row>
    <row r="300" spans="1:44" ht="14.85" customHeight="1">
      <c r="A300" s="579" t="s">
        <v>315</v>
      </c>
      <c r="B300" s="627" t="s">
        <v>479</v>
      </c>
      <c r="C300" s="703">
        <v>0</v>
      </c>
      <c r="D300" s="704">
        <v>0</v>
      </c>
      <c r="E300" s="811"/>
      <c r="F300" s="565"/>
      <c r="G300" s="565"/>
      <c r="H300" s="565"/>
      <c r="I300" s="565"/>
      <c r="J300" s="565"/>
      <c r="K300" s="812"/>
      <c r="L300" s="565"/>
      <c r="M300" s="812"/>
      <c r="N300" s="565"/>
      <c r="O300" s="565"/>
      <c r="P300" s="565"/>
      <c r="Q300" s="565"/>
      <c r="R300" s="565"/>
      <c r="S300" s="565"/>
      <c r="T300" s="565"/>
      <c r="U300" s="565"/>
      <c r="V300" s="565"/>
      <c r="W300" s="565"/>
      <c r="X300" s="565"/>
      <c r="Y300" s="565"/>
      <c r="Z300" s="565"/>
      <c r="AA300" s="565"/>
      <c r="AB300" s="565"/>
      <c r="AC300" s="565"/>
      <c r="AD300" s="565"/>
      <c r="AE300" s="565"/>
      <c r="AF300" s="565"/>
      <c r="AG300" s="565"/>
      <c r="AH300" s="565"/>
      <c r="AI300" s="565"/>
      <c r="AJ300" s="565"/>
      <c r="AK300" s="565"/>
      <c r="AL300" s="565"/>
      <c r="AM300" s="565"/>
      <c r="AN300" s="565"/>
      <c r="AO300" s="565"/>
      <c r="AP300" s="565"/>
      <c r="AQ300" s="565"/>
      <c r="AR300" s="565"/>
    </row>
    <row r="301" spans="1:44" ht="14.85" customHeight="1">
      <c r="A301" s="579" t="s">
        <v>316</v>
      </c>
      <c r="B301" s="627" t="s">
        <v>482</v>
      </c>
      <c r="C301" s="703">
        <v>0</v>
      </c>
      <c r="D301" s="704">
        <v>0</v>
      </c>
      <c r="E301" s="811"/>
      <c r="F301" s="565"/>
      <c r="G301" s="565"/>
      <c r="H301" s="565"/>
      <c r="I301" s="565"/>
      <c r="J301" s="565"/>
      <c r="K301" s="812"/>
      <c r="L301" s="565"/>
      <c r="M301" s="812"/>
      <c r="N301" s="565"/>
      <c r="O301" s="565"/>
      <c r="P301" s="565"/>
      <c r="Q301" s="565"/>
      <c r="R301" s="565"/>
      <c r="S301" s="565"/>
      <c r="T301" s="565"/>
      <c r="U301" s="565"/>
      <c r="V301" s="565"/>
      <c r="W301" s="565"/>
      <c r="X301" s="565"/>
      <c r="Y301" s="565"/>
      <c r="Z301" s="565"/>
      <c r="AA301" s="565"/>
      <c r="AB301" s="565"/>
      <c r="AC301" s="565"/>
      <c r="AD301" s="565"/>
      <c r="AE301" s="565"/>
      <c r="AF301" s="565"/>
      <c r="AG301" s="565"/>
      <c r="AH301" s="565"/>
      <c r="AI301" s="565"/>
      <c r="AJ301" s="565"/>
      <c r="AK301" s="565"/>
      <c r="AL301" s="565"/>
      <c r="AM301" s="565"/>
      <c r="AN301" s="565"/>
      <c r="AO301" s="565"/>
      <c r="AP301" s="565"/>
      <c r="AQ301" s="565"/>
      <c r="AR301" s="565"/>
    </row>
    <row r="302" spans="1:44" ht="14.85" customHeight="1">
      <c r="A302" s="579" t="s">
        <v>317</v>
      </c>
      <c r="B302" s="627" t="s">
        <v>481</v>
      </c>
      <c r="C302" s="703">
        <v>1000</v>
      </c>
      <c r="D302" s="704">
        <v>1000</v>
      </c>
      <c r="E302" s="811"/>
      <c r="F302" s="565"/>
      <c r="G302" s="565"/>
      <c r="H302" s="565"/>
      <c r="I302" s="565"/>
      <c r="J302" s="565"/>
      <c r="K302" s="812"/>
      <c r="L302" s="565"/>
      <c r="M302" s="812"/>
      <c r="N302" s="565"/>
      <c r="O302" s="565"/>
      <c r="P302" s="565"/>
      <c r="Q302" s="565"/>
      <c r="R302" s="565"/>
      <c r="S302" s="565"/>
      <c r="T302" s="565"/>
      <c r="U302" s="565"/>
      <c r="V302" s="565"/>
      <c r="W302" s="565"/>
      <c r="X302" s="565"/>
      <c r="Y302" s="565"/>
      <c r="Z302" s="565"/>
      <c r="AA302" s="565"/>
      <c r="AB302" s="565"/>
      <c r="AC302" s="565"/>
      <c r="AD302" s="565"/>
      <c r="AE302" s="565"/>
      <c r="AF302" s="565"/>
      <c r="AG302" s="565"/>
      <c r="AH302" s="565"/>
      <c r="AI302" s="565"/>
      <c r="AJ302" s="565"/>
      <c r="AK302" s="565"/>
      <c r="AL302" s="565"/>
      <c r="AM302" s="565"/>
      <c r="AN302" s="565"/>
      <c r="AO302" s="565"/>
      <c r="AP302" s="565"/>
      <c r="AQ302" s="565"/>
      <c r="AR302" s="565"/>
    </row>
    <row r="303" spans="1:44" ht="14.85" customHeight="1">
      <c r="A303" s="579" t="s">
        <v>318</v>
      </c>
      <c r="B303" s="627" t="s">
        <v>486</v>
      </c>
      <c r="C303" s="703">
        <v>3000</v>
      </c>
      <c r="D303" s="704">
        <v>3000</v>
      </c>
      <c r="E303" s="811"/>
      <c r="F303" s="565"/>
      <c r="G303" s="565"/>
      <c r="H303" s="565"/>
      <c r="I303" s="565"/>
      <c r="J303" s="565"/>
      <c r="K303" s="812"/>
      <c r="L303" s="565"/>
      <c r="M303" s="812"/>
      <c r="N303" s="565"/>
      <c r="O303" s="565"/>
      <c r="P303" s="565"/>
      <c r="Q303" s="565"/>
      <c r="R303" s="565"/>
      <c r="S303" s="565"/>
      <c r="T303" s="565"/>
      <c r="U303" s="565"/>
      <c r="V303" s="565"/>
      <c r="W303" s="565"/>
      <c r="X303" s="565"/>
      <c r="Y303" s="565"/>
      <c r="Z303" s="565"/>
      <c r="AA303" s="565"/>
      <c r="AB303" s="565"/>
      <c r="AC303" s="565"/>
      <c r="AD303" s="565"/>
      <c r="AE303" s="565"/>
      <c r="AF303" s="565"/>
      <c r="AG303" s="565"/>
      <c r="AH303" s="565"/>
      <c r="AI303" s="565"/>
      <c r="AJ303" s="565"/>
      <c r="AK303" s="565"/>
      <c r="AL303" s="565"/>
      <c r="AM303" s="565"/>
      <c r="AN303" s="565"/>
      <c r="AO303" s="565"/>
      <c r="AP303" s="565"/>
      <c r="AQ303" s="565"/>
      <c r="AR303" s="565"/>
    </row>
    <row r="304" spans="1:44" ht="14.85" customHeight="1">
      <c r="A304" s="579" t="s">
        <v>319</v>
      </c>
      <c r="B304" s="627" t="s">
        <v>2432</v>
      </c>
      <c r="C304" s="703">
        <v>35000</v>
      </c>
      <c r="D304" s="704">
        <v>35000</v>
      </c>
      <c r="E304" s="811"/>
      <c r="F304" s="565"/>
      <c r="G304" s="565"/>
      <c r="H304" s="565"/>
      <c r="I304" s="565"/>
      <c r="J304" s="565"/>
      <c r="K304" s="812"/>
      <c r="L304" s="565"/>
      <c r="M304" s="812"/>
      <c r="N304" s="565"/>
      <c r="O304" s="565"/>
      <c r="P304" s="565"/>
      <c r="Q304" s="565"/>
      <c r="R304" s="565"/>
      <c r="S304" s="565"/>
      <c r="T304" s="565"/>
      <c r="U304" s="565"/>
      <c r="V304" s="565"/>
      <c r="W304" s="565"/>
      <c r="X304" s="565"/>
      <c r="Y304" s="565"/>
      <c r="Z304" s="565"/>
      <c r="AA304" s="565"/>
      <c r="AB304" s="565"/>
      <c r="AC304" s="565"/>
      <c r="AD304" s="565"/>
      <c r="AE304" s="565"/>
      <c r="AF304" s="565"/>
      <c r="AG304" s="565"/>
      <c r="AH304" s="565"/>
      <c r="AI304" s="565"/>
      <c r="AJ304" s="565"/>
      <c r="AK304" s="565"/>
      <c r="AL304" s="565"/>
      <c r="AM304" s="565"/>
      <c r="AN304" s="565"/>
      <c r="AO304" s="565"/>
      <c r="AP304" s="565"/>
      <c r="AQ304" s="565"/>
      <c r="AR304" s="565"/>
    </row>
    <row r="305" spans="1:44" ht="14.85" customHeight="1">
      <c r="A305" s="579" t="s">
        <v>320</v>
      </c>
      <c r="B305" s="627" t="s">
        <v>2411</v>
      </c>
      <c r="C305" s="703">
        <v>40000</v>
      </c>
      <c r="D305" s="704">
        <v>40000</v>
      </c>
      <c r="E305" s="811"/>
      <c r="F305" s="565"/>
      <c r="G305" s="565"/>
      <c r="H305" s="565"/>
      <c r="I305" s="565"/>
      <c r="J305" s="565"/>
      <c r="K305" s="812"/>
      <c r="L305" s="565"/>
      <c r="M305" s="812"/>
      <c r="N305" s="565"/>
      <c r="O305" s="565"/>
      <c r="P305" s="565"/>
      <c r="Q305" s="565"/>
      <c r="R305" s="565"/>
      <c r="S305" s="565"/>
      <c r="T305" s="565"/>
      <c r="U305" s="565"/>
      <c r="V305" s="565"/>
      <c r="W305" s="565"/>
      <c r="X305" s="565"/>
      <c r="Y305" s="565"/>
      <c r="Z305" s="565"/>
      <c r="AA305" s="565"/>
      <c r="AB305" s="565"/>
      <c r="AC305" s="565"/>
      <c r="AD305" s="565"/>
      <c r="AE305" s="565"/>
      <c r="AF305" s="565"/>
      <c r="AG305" s="565"/>
      <c r="AH305" s="565"/>
      <c r="AI305" s="565"/>
      <c r="AJ305" s="565"/>
      <c r="AK305" s="565"/>
      <c r="AL305" s="565"/>
      <c r="AM305" s="565"/>
      <c r="AN305" s="565"/>
      <c r="AO305" s="565"/>
      <c r="AP305" s="565"/>
      <c r="AQ305" s="565"/>
      <c r="AR305" s="565"/>
    </row>
    <row r="306" spans="1:44" ht="14.85" customHeight="1">
      <c r="A306" s="579" t="s">
        <v>321</v>
      </c>
      <c r="B306" s="627" t="s">
        <v>2402</v>
      </c>
      <c r="C306" s="703">
        <v>0</v>
      </c>
      <c r="D306" s="704">
        <v>0</v>
      </c>
      <c r="E306" s="811"/>
      <c r="F306" s="565"/>
      <c r="G306" s="565"/>
      <c r="H306" s="565"/>
      <c r="I306" s="565"/>
      <c r="J306" s="565"/>
      <c r="K306" s="812"/>
      <c r="L306" s="565"/>
      <c r="M306" s="812"/>
      <c r="N306" s="565"/>
      <c r="O306" s="565"/>
      <c r="P306" s="565"/>
      <c r="Q306" s="565"/>
      <c r="R306" s="565"/>
      <c r="S306" s="565"/>
      <c r="T306" s="565"/>
      <c r="U306" s="565"/>
      <c r="V306" s="565"/>
      <c r="W306" s="565"/>
      <c r="X306" s="565"/>
      <c r="Y306" s="565"/>
      <c r="Z306" s="565"/>
      <c r="AA306" s="565"/>
      <c r="AB306" s="565"/>
      <c r="AC306" s="565"/>
      <c r="AD306" s="565"/>
      <c r="AE306" s="565"/>
      <c r="AF306" s="565"/>
      <c r="AG306" s="565"/>
      <c r="AH306" s="565"/>
      <c r="AI306" s="565"/>
      <c r="AJ306" s="565"/>
      <c r="AK306" s="565"/>
      <c r="AL306" s="565"/>
      <c r="AM306" s="565"/>
      <c r="AN306" s="565"/>
      <c r="AO306" s="565"/>
      <c r="AP306" s="565"/>
      <c r="AQ306" s="565"/>
      <c r="AR306" s="565"/>
    </row>
    <row r="307" spans="1:44" ht="14.85" customHeight="1">
      <c r="A307" s="579" t="s">
        <v>322</v>
      </c>
      <c r="B307" s="627" t="s">
        <v>2401</v>
      </c>
      <c r="C307" s="703">
        <v>0</v>
      </c>
      <c r="D307" s="704">
        <v>0</v>
      </c>
      <c r="E307" s="811"/>
      <c r="F307" s="565"/>
      <c r="G307" s="565"/>
      <c r="H307" s="565"/>
      <c r="I307" s="565"/>
      <c r="J307" s="565"/>
      <c r="K307" s="812"/>
      <c r="L307" s="565"/>
      <c r="M307" s="812"/>
      <c r="N307" s="565"/>
      <c r="O307" s="565"/>
      <c r="P307" s="565"/>
      <c r="Q307" s="565"/>
      <c r="R307" s="565"/>
      <c r="S307" s="565"/>
      <c r="T307" s="565"/>
      <c r="U307" s="565"/>
      <c r="V307" s="565"/>
      <c r="W307" s="565"/>
      <c r="X307" s="565"/>
      <c r="Y307" s="565"/>
      <c r="Z307" s="565"/>
      <c r="AA307" s="565"/>
      <c r="AB307" s="565"/>
      <c r="AC307" s="565"/>
      <c r="AD307" s="565"/>
      <c r="AE307" s="565"/>
      <c r="AF307" s="565"/>
      <c r="AG307" s="565"/>
      <c r="AH307" s="565"/>
      <c r="AI307" s="565"/>
      <c r="AJ307" s="565"/>
      <c r="AK307" s="565"/>
      <c r="AL307" s="565"/>
      <c r="AM307" s="565"/>
      <c r="AN307" s="565"/>
      <c r="AO307" s="565"/>
      <c r="AP307" s="565"/>
      <c r="AQ307" s="565"/>
      <c r="AR307" s="565"/>
    </row>
    <row r="308" spans="1:44" ht="14.85" customHeight="1">
      <c r="A308" s="579" t="s">
        <v>323</v>
      </c>
      <c r="B308" s="627" t="s">
        <v>469</v>
      </c>
      <c r="C308" s="703">
        <v>0</v>
      </c>
      <c r="D308" s="704">
        <v>0</v>
      </c>
      <c r="E308" s="811"/>
      <c r="F308" s="565"/>
      <c r="G308" s="565"/>
      <c r="H308" s="565"/>
      <c r="I308" s="565"/>
      <c r="J308" s="565"/>
      <c r="K308" s="812"/>
      <c r="L308" s="565"/>
      <c r="M308" s="812"/>
      <c r="N308" s="565"/>
      <c r="O308" s="565"/>
      <c r="P308" s="565"/>
      <c r="Q308" s="565"/>
      <c r="R308" s="565"/>
      <c r="S308" s="565"/>
      <c r="T308" s="565"/>
      <c r="U308" s="565"/>
      <c r="V308" s="565"/>
      <c r="W308" s="565"/>
      <c r="X308" s="565"/>
      <c r="Y308" s="565"/>
      <c r="Z308" s="565"/>
      <c r="AA308" s="565"/>
      <c r="AB308" s="565"/>
      <c r="AC308" s="565"/>
      <c r="AD308" s="565"/>
      <c r="AE308" s="565"/>
      <c r="AF308" s="565"/>
      <c r="AG308" s="565"/>
      <c r="AH308" s="565"/>
      <c r="AI308" s="565"/>
      <c r="AJ308" s="565"/>
      <c r="AK308" s="565"/>
      <c r="AL308" s="565"/>
      <c r="AM308" s="565"/>
      <c r="AN308" s="565"/>
      <c r="AO308" s="565"/>
      <c r="AP308" s="565"/>
      <c r="AQ308" s="565"/>
      <c r="AR308" s="565"/>
    </row>
    <row r="309" spans="1:44" ht="14.85" customHeight="1" thickBot="1">
      <c r="A309" s="579" t="s">
        <v>324</v>
      </c>
      <c r="B309" s="627" t="s">
        <v>2412</v>
      </c>
      <c r="C309" s="703">
        <v>200000</v>
      </c>
      <c r="D309" s="704">
        <v>200000</v>
      </c>
      <c r="E309" s="811"/>
      <c r="F309" s="565"/>
      <c r="G309" s="565"/>
      <c r="H309" s="565"/>
      <c r="I309" s="565"/>
      <c r="J309" s="565"/>
      <c r="K309" s="812"/>
      <c r="L309" s="565"/>
      <c r="M309" s="812"/>
      <c r="N309" s="565"/>
      <c r="O309" s="565"/>
      <c r="P309" s="565"/>
      <c r="Q309" s="565"/>
      <c r="R309" s="565"/>
      <c r="S309" s="565"/>
      <c r="T309" s="565"/>
      <c r="U309" s="565"/>
      <c r="V309" s="565"/>
      <c r="W309" s="565"/>
      <c r="X309" s="565"/>
      <c r="Y309" s="565"/>
      <c r="Z309" s="565"/>
      <c r="AA309" s="565"/>
      <c r="AB309" s="565"/>
      <c r="AC309" s="565"/>
      <c r="AD309" s="565"/>
      <c r="AE309" s="565"/>
      <c r="AF309" s="565"/>
      <c r="AG309" s="565"/>
      <c r="AH309" s="565"/>
      <c r="AI309" s="565"/>
      <c r="AJ309" s="565"/>
      <c r="AK309" s="565"/>
      <c r="AL309" s="565"/>
      <c r="AM309" s="565"/>
      <c r="AN309" s="565"/>
      <c r="AO309" s="565"/>
      <c r="AP309" s="565"/>
      <c r="AQ309" s="565"/>
      <c r="AR309" s="565"/>
    </row>
    <row r="310" spans="1:44" ht="17.25" thickTop="1" thickBot="1">
      <c r="A310" s="1106" t="s">
        <v>2368</v>
      </c>
      <c r="B310" s="1145"/>
      <c r="C310" s="761">
        <f>SUM(C294:C309)</f>
        <v>289600</v>
      </c>
      <c r="D310" s="635">
        <f>SUM(D294:D309)</f>
        <v>284600</v>
      </c>
      <c r="E310" s="692">
        <f>SUM(E294:E309)</f>
        <v>0</v>
      </c>
      <c r="F310" s="565"/>
      <c r="G310" s="565"/>
      <c r="H310" s="565"/>
      <c r="I310" s="565"/>
      <c r="J310" s="565"/>
      <c r="K310" s="812"/>
      <c r="L310" s="565"/>
      <c r="M310" s="812"/>
      <c r="N310" s="565"/>
      <c r="O310" s="565"/>
      <c r="P310" s="565"/>
      <c r="Q310" s="565"/>
      <c r="R310" s="565"/>
      <c r="S310" s="565"/>
      <c r="T310" s="565"/>
      <c r="U310" s="565"/>
      <c r="V310" s="565"/>
      <c r="W310" s="565"/>
      <c r="X310" s="565"/>
      <c r="Y310" s="565"/>
      <c r="Z310" s="565"/>
      <c r="AA310" s="565"/>
      <c r="AB310" s="565"/>
      <c r="AC310" s="565"/>
      <c r="AD310" s="565"/>
      <c r="AE310" s="565"/>
      <c r="AF310" s="565"/>
      <c r="AG310" s="565"/>
      <c r="AH310" s="565"/>
      <c r="AI310" s="565"/>
      <c r="AJ310" s="565"/>
      <c r="AK310" s="565"/>
      <c r="AL310" s="565"/>
      <c r="AM310" s="565"/>
      <c r="AN310" s="565"/>
      <c r="AO310" s="565"/>
      <c r="AP310" s="565"/>
      <c r="AQ310" s="565"/>
      <c r="AR310" s="565"/>
    </row>
    <row r="311" spans="1:44" ht="20.100000000000001" customHeight="1" thickTop="1" thickBot="1">
      <c r="A311" s="621" t="s">
        <v>138</v>
      </c>
      <c r="B311" s="762"/>
      <c r="C311" s="888"/>
      <c r="D311" s="889"/>
      <c r="E311" s="890"/>
      <c r="F311" s="565"/>
      <c r="G311" s="565"/>
      <c r="H311" s="565"/>
      <c r="I311" s="565"/>
      <c r="J311" s="565"/>
      <c r="K311" s="812"/>
      <c r="L311" s="565"/>
      <c r="M311" s="812"/>
      <c r="N311" s="565"/>
      <c r="O311" s="565"/>
      <c r="P311" s="565"/>
      <c r="Q311" s="565"/>
      <c r="R311" s="565"/>
      <c r="S311" s="565"/>
      <c r="T311" s="565"/>
      <c r="U311" s="565"/>
      <c r="V311" s="565"/>
      <c r="W311" s="565"/>
      <c r="X311" s="565"/>
      <c r="Y311" s="565"/>
      <c r="Z311" s="565"/>
      <c r="AA311" s="565"/>
      <c r="AB311" s="565"/>
      <c r="AC311" s="565"/>
      <c r="AD311" s="565"/>
      <c r="AE311" s="565"/>
      <c r="AF311" s="565"/>
      <c r="AG311" s="565"/>
      <c r="AH311" s="565"/>
      <c r="AI311" s="565"/>
      <c r="AJ311" s="565"/>
      <c r="AK311" s="565"/>
      <c r="AL311" s="565"/>
      <c r="AM311" s="565"/>
      <c r="AN311" s="565"/>
      <c r="AO311" s="565"/>
      <c r="AP311" s="565"/>
      <c r="AQ311" s="565"/>
      <c r="AR311" s="565"/>
    </row>
    <row r="312" spans="1:44" ht="15" customHeight="1" thickTop="1">
      <c r="A312" s="605" t="s">
        <v>325</v>
      </c>
      <c r="B312" s="624" t="s">
        <v>434</v>
      </c>
      <c r="C312" s="699">
        <v>1000</v>
      </c>
      <c r="D312" s="700">
        <v>1000</v>
      </c>
      <c r="E312" s="891"/>
      <c r="F312" s="565"/>
      <c r="G312" s="565"/>
      <c r="H312" s="565"/>
      <c r="I312" s="565"/>
      <c r="J312" s="565"/>
      <c r="K312" s="812"/>
      <c r="L312" s="565"/>
      <c r="M312" s="812"/>
      <c r="N312" s="565"/>
      <c r="O312" s="565"/>
      <c r="P312" s="565"/>
      <c r="Q312" s="565"/>
      <c r="R312" s="565"/>
      <c r="S312" s="565"/>
      <c r="T312" s="565"/>
      <c r="U312" s="565"/>
      <c r="V312" s="565"/>
      <c r="W312" s="565"/>
      <c r="X312" s="565"/>
      <c r="Y312" s="565"/>
      <c r="Z312" s="565"/>
      <c r="AA312" s="565"/>
      <c r="AB312" s="565"/>
      <c r="AC312" s="565"/>
      <c r="AD312" s="565"/>
      <c r="AE312" s="565"/>
      <c r="AF312" s="565"/>
      <c r="AG312" s="565"/>
      <c r="AH312" s="565"/>
      <c r="AI312" s="565"/>
      <c r="AJ312" s="565"/>
      <c r="AK312" s="565"/>
      <c r="AL312" s="565"/>
      <c r="AM312" s="565"/>
      <c r="AN312" s="565"/>
      <c r="AO312" s="565"/>
      <c r="AP312" s="565"/>
      <c r="AQ312" s="565"/>
      <c r="AR312" s="565"/>
    </row>
    <row r="313" spans="1:44" ht="15" customHeight="1">
      <c r="A313" s="579" t="s">
        <v>326</v>
      </c>
      <c r="B313" s="627" t="s">
        <v>439</v>
      </c>
      <c r="C313" s="703">
        <v>1500</v>
      </c>
      <c r="D313" s="704">
        <v>1500</v>
      </c>
      <c r="E313" s="891"/>
      <c r="F313" s="565"/>
      <c r="G313" s="565"/>
      <c r="H313" s="565"/>
      <c r="I313" s="565"/>
      <c r="J313" s="565"/>
      <c r="K313" s="812"/>
      <c r="L313" s="565"/>
      <c r="M313" s="812"/>
      <c r="N313" s="565"/>
      <c r="O313" s="565"/>
      <c r="P313" s="565"/>
      <c r="Q313" s="565"/>
      <c r="R313" s="565"/>
      <c r="S313" s="565"/>
      <c r="T313" s="565"/>
      <c r="U313" s="565"/>
      <c r="V313" s="565"/>
      <c r="W313" s="565"/>
      <c r="X313" s="565"/>
      <c r="Y313" s="565"/>
      <c r="Z313" s="565"/>
      <c r="AA313" s="565"/>
      <c r="AB313" s="565"/>
      <c r="AC313" s="565"/>
      <c r="AD313" s="565"/>
      <c r="AE313" s="565"/>
      <c r="AF313" s="565"/>
      <c r="AG313" s="565"/>
      <c r="AH313" s="565"/>
      <c r="AI313" s="565"/>
      <c r="AJ313" s="565"/>
      <c r="AK313" s="565"/>
      <c r="AL313" s="565"/>
      <c r="AM313" s="565"/>
      <c r="AN313" s="565"/>
      <c r="AO313" s="565"/>
      <c r="AP313" s="565"/>
      <c r="AQ313" s="565"/>
      <c r="AR313" s="565"/>
    </row>
    <row r="314" spans="1:44" ht="15" customHeight="1">
      <c r="A314" s="579" t="s">
        <v>327</v>
      </c>
      <c r="B314" s="627" t="s">
        <v>456</v>
      </c>
      <c r="C314" s="703">
        <v>0</v>
      </c>
      <c r="D314" s="704">
        <v>0</v>
      </c>
      <c r="E314" s="891"/>
      <c r="F314" s="565"/>
      <c r="G314" s="565"/>
      <c r="H314" s="565"/>
      <c r="I314" s="565"/>
      <c r="J314" s="565"/>
      <c r="K314" s="812"/>
      <c r="L314" s="565"/>
      <c r="M314" s="812"/>
      <c r="N314" s="565"/>
      <c r="O314" s="565"/>
      <c r="P314" s="565"/>
      <c r="Q314" s="565"/>
      <c r="R314" s="565"/>
      <c r="S314" s="565"/>
      <c r="T314" s="565"/>
      <c r="U314" s="565"/>
      <c r="V314" s="565"/>
      <c r="W314" s="565"/>
      <c r="X314" s="565"/>
      <c r="Y314" s="565"/>
      <c r="Z314" s="565"/>
      <c r="AA314" s="565"/>
      <c r="AB314" s="565"/>
      <c r="AC314" s="565"/>
      <c r="AD314" s="565"/>
      <c r="AE314" s="565"/>
      <c r="AF314" s="565"/>
      <c r="AG314" s="565"/>
      <c r="AH314" s="565"/>
      <c r="AI314" s="565"/>
      <c r="AJ314" s="565"/>
      <c r="AK314" s="565"/>
      <c r="AL314" s="565"/>
      <c r="AM314" s="565"/>
      <c r="AN314" s="565"/>
      <c r="AO314" s="565"/>
      <c r="AP314" s="565"/>
      <c r="AQ314" s="565"/>
      <c r="AR314" s="565"/>
    </row>
    <row r="315" spans="1:44" ht="15" customHeight="1" thickBot="1">
      <c r="A315" s="630" t="s">
        <v>328</v>
      </c>
      <c r="B315" s="631" t="s">
        <v>458</v>
      </c>
      <c r="C315" s="867">
        <v>2000</v>
      </c>
      <c r="D315" s="831">
        <v>2000</v>
      </c>
      <c r="E315" s="892"/>
    </row>
    <row r="316" spans="1:44" ht="17.25" thickTop="1" thickBot="1">
      <c r="A316" s="1114" t="s">
        <v>161</v>
      </c>
      <c r="B316" s="1153"/>
      <c r="C316" s="761">
        <f t="shared" ref="C316:E316" si="19">SUM(C312:C315)</f>
        <v>4500</v>
      </c>
      <c r="D316" s="695">
        <f t="shared" si="19"/>
        <v>4500</v>
      </c>
      <c r="E316" s="893">
        <f t="shared" si="19"/>
        <v>0</v>
      </c>
    </row>
    <row r="317" spans="1:44" ht="10.35" customHeight="1" thickTop="1">
      <c r="A317" s="617"/>
      <c r="C317" s="620"/>
      <c r="D317" s="620"/>
      <c r="E317" s="598"/>
    </row>
    <row r="318" spans="1:44" ht="16.5" thickBot="1">
      <c r="A318" s="1100" t="s">
        <v>165</v>
      </c>
      <c r="B318" s="1101"/>
      <c r="C318" s="619"/>
      <c r="D318" s="619"/>
      <c r="E318" s="598"/>
    </row>
    <row r="319" spans="1:44" ht="15" customHeight="1">
      <c r="A319" s="602" t="s">
        <v>365</v>
      </c>
      <c r="B319" s="894" t="s">
        <v>2433</v>
      </c>
      <c r="C319" s="895">
        <v>35000</v>
      </c>
      <c r="D319" s="896">
        <v>35000</v>
      </c>
      <c r="E319" s="897"/>
    </row>
    <row r="320" spans="1:44" ht="15" customHeight="1">
      <c r="A320" s="579" t="s">
        <v>366</v>
      </c>
      <c r="B320" s="580"/>
      <c r="C320" s="717"/>
      <c r="D320" s="718">
        <v>0</v>
      </c>
      <c r="E320" s="583"/>
    </row>
    <row r="321" spans="1:44" ht="15" customHeight="1">
      <c r="A321" s="630" t="s">
        <v>2286</v>
      </c>
      <c r="B321" s="898" t="s">
        <v>209</v>
      </c>
      <c r="C321" s="899">
        <v>50000</v>
      </c>
      <c r="D321" s="900">
        <v>50000</v>
      </c>
      <c r="E321" s="639" t="s">
        <v>2408</v>
      </c>
    </row>
    <row r="322" spans="1:44" ht="16.5" thickBot="1">
      <c r="A322" s="1112" t="s">
        <v>166</v>
      </c>
      <c r="B322" s="1113"/>
      <c r="C322" s="901">
        <f t="shared" ref="C322:D322" si="20">SUM(C319:C321)</f>
        <v>85000</v>
      </c>
      <c r="D322" s="902">
        <f t="shared" si="20"/>
        <v>85000</v>
      </c>
      <c r="E322" s="683">
        <f>SUM(E319:E321)</f>
        <v>0</v>
      </c>
    </row>
    <row r="323" spans="1:44" ht="17.25" thickTop="1" thickBot="1">
      <c r="A323" s="903"/>
      <c r="B323" s="904"/>
      <c r="C323" s="905"/>
      <c r="D323" s="906"/>
      <c r="E323" s="907"/>
    </row>
    <row r="324" spans="1:44" ht="17.25" thickTop="1" thickBot="1">
      <c r="A324" s="1114" t="s">
        <v>144</v>
      </c>
      <c r="B324" s="1115"/>
      <c r="C324" s="908">
        <f>SUM(C322,C316,C310,C291)</f>
        <v>490824.47612499999</v>
      </c>
      <c r="D324" s="909">
        <f>SUM(D322,D316,D310,D291)</f>
        <v>485824.47612499999</v>
      </c>
      <c r="E324" s="910">
        <f>SUM(E322,E316,E310,E291)</f>
        <v>0</v>
      </c>
    </row>
    <row r="325" spans="1:44" ht="16.5" thickBot="1">
      <c r="A325" s="646"/>
      <c r="B325" s="646"/>
      <c r="C325" s="619"/>
      <c r="D325" s="619"/>
      <c r="E325" s="647"/>
    </row>
    <row r="326" spans="1:44" ht="20.100000000000001" customHeight="1">
      <c r="A326" s="1108" t="s">
        <v>177</v>
      </c>
      <c r="B326" s="1116"/>
      <c r="C326" s="648" t="s">
        <v>2351</v>
      </c>
      <c r="D326" s="649" t="s">
        <v>2353</v>
      </c>
      <c r="E326" s="650" t="s">
        <v>2354</v>
      </c>
    </row>
    <row r="327" spans="1:44" ht="20.100000000000001" customHeight="1" thickBot="1">
      <c r="A327" s="1114" t="s">
        <v>737</v>
      </c>
      <c r="B327" s="1146"/>
      <c r="C327" s="878" t="s">
        <v>2352</v>
      </c>
      <c r="D327" s="745" t="s">
        <v>2352</v>
      </c>
      <c r="E327" s="583" t="s">
        <v>2423</v>
      </c>
    </row>
    <row r="328" spans="1:44" s="914" customFormat="1" ht="15" customHeight="1">
      <c r="A328" s="911" t="s">
        <v>539</v>
      </c>
      <c r="B328" s="912" t="s">
        <v>239</v>
      </c>
      <c r="C328" s="913">
        <f>98298*9/12</f>
        <v>73723.5</v>
      </c>
      <c r="D328" s="711">
        <f>98298*9/12</f>
        <v>73723.5</v>
      </c>
      <c r="E328" s="808"/>
      <c r="F328" s="563"/>
      <c r="G328" s="563"/>
      <c r="H328" s="563"/>
      <c r="I328" s="563"/>
      <c r="J328" s="563"/>
      <c r="K328" s="564"/>
      <c r="L328" s="563"/>
      <c r="M328" s="564"/>
      <c r="N328" s="563"/>
      <c r="O328" s="563"/>
      <c r="P328" s="563"/>
      <c r="Q328" s="563"/>
      <c r="R328" s="563"/>
      <c r="S328" s="563"/>
      <c r="T328" s="563"/>
      <c r="U328" s="563"/>
      <c r="V328" s="563"/>
      <c r="W328" s="563"/>
      <c r="X328" s="563"/>
      <c r="Y328" s="563"/>
      <c r="Z328" s="563"/>
      <c r="AA328" s="563"/>
      <c r="AB328" s="563"/>
      <c r="AC328" s="563"/>
      <c r="AD328" s="563"/>
      <c r="AE328" s="563"/>
      <c r="AF328" s="563"/>
      <c r="AG328" s="563"/>
      <c r="AH328" s="563"/>
      <c r="AI328" s="563"/>
      <c r="AJ328" s="563"/>
      <c r="AK328" s="563"/>
      <c r="AL328" s="563"/>
      <c r="AM328" s="563"/>
      <c r="AN328" s="563"/>
      <c r="AO328" s="563"/>
      <c r="AP328" s="563"/>
      <c r="AQ328" s="563"/>
      <c r="AR328" s="563"/>
    </row>
    <row r="329" spans="1:44" s="914" customFormat="1" ht="15" customHeight="1">
      <c r="A329" s="915" t="s">
        <v>540</v>
      </c>
      <c r="B329" s="916" t="s">
        <v>241</v>
      </c>
      <c r="C329" s="917">
        <v>48278</v>
      </c>
      <c r="D329" s="702">
        <v>48278</v>
      </c>
      <c r="E329" s="681"/>
      <c r="F329" s="563"/>
      <c r="G329" s="563"/>
      <c r="H329" s="563"/>
      <c r="I329" s="563"/>
      <c r="J329" s="563"/>
      <c r="K329" s="564"/>
      <c r="L329" s="563"/>
      <c r="M329" s="564"/>
      <c r="N329" s="563"/>
      <c r="O329" s="563"/>
      <c r="P329" s="563"/>
      <c r="Q329" s="563"/>
      <c r="R329" s="563"/>
      <c r="S329" s="563"/>
      <c r="T329" s="563"/>
      <c r="U329" s="563"/>
      <c r="V329" s="563"/>
      <c r="W329" s="563"/>
      <c r="X329" s="563"/>
      <c r="Y329" s="563"/>
      <c r="Z329" s="563"/>
      <c r="AA329" s="563"/>
      <c r="AB329" s="563"/>
      <c r="AC329" s="563"/>
      <c r="AD329" s="563"/>
      <c r="AE329" s="563"/>
      <c r="AF329" s="563"/>
      <c r="AG329" s="563"/>
      <c r="AH329" s="563"/>
      <c r="AI329" s="563"/>
      <c r="AJ329" s="563"/>
      <c r="AK329" s="563"/>
      <c r="AL329" s="563"/>
      <c r="AM329" s="563"/>
      <c r="AN329" s="563"/>
      <c r="AO329" s="563"/>
      <c r="AP329" s="563"/>
      <c r="AQ329" s="563"/>
      <c r="AR329" s="563"/>
    </row>
    <row r="330" spans="1:44" s="914" customFormat="1" ht="15" customHeight="1">
      <c r="A330" s="915" t="s">
        <v>2248</v>
      </c>
      <c r="B330" s="916" t="s">
        <v>2249</v>
      </c>
      <c r="C330" s="917">
        <v>0</v>
      </c>
      <c r="D330" s="702">
        <v>0</v>
      </c>
      <c r="E330" s="681"/>
      <c r="F330" s="563"/>
      <c r="G330" s="563"/>
      <c r="H330" s="563"/>
      <c r="I330" s="563"/>
      <c r="J330" s="563"/>
      <c r="K330" s="564"/>
      <c r="L330" s="563"/>
      <c r="M330" s="564"/>
      <c r="N330" s="563"/>
      <c r="O330" s="563"/>
      <c r="P330" s="563"/>
      <c r="Q330" s="563"/>
      <c r="R330" s="563"/>
      <c r="S330" s="563"/>
      <c r="T330" s="563"/>
      <c r="U330" s="563"/>
      <c r="V330" s="563"/>
      <c r="W330" s="563"/>
      <c r="X330" s="563"/>
      <c r="Y330" s="563"/>
      <c r="Z330" s="563"/>
      <c r="AA330" s="563"/>
      <c r="AB330" s="563"/>
      <c r="AC330" s="563"/>
      <c r="AD330" s="563"/>
      <c r="AE330" s="563"/>
      <c r="AF330" s="563"/>
      <c r="AG330" s="563"/>
      <c r="AH330" s="563"/>
      <c r="AI330" s="563"/>
      <c r="AJ330" s="563"/>
      <c r="AK330" s="563"/>
      <c r="AL330" s="563"/>
      <c r="AM330" s="563"/>
      <c r="AN330" s="563"/>
      <c r="AO330" s="563"/>
      <c r="AP330" s="563"/>
      <c r="AQ330" s="563"/>
      <c r="AR330" s="563"/>
    </row>
    <row r="331" spans="1:44" s="914" customFormat="1" ht="15" customHeight="1">
      <c r="A331" s="915" t="s">
        <v>541</v>
      </c>
      <c r="B331" s="916" t="s">
        <v>443</v>
      </c>
      <c r="C331" s="917">
        <v>0</v>
      </c>
      <c r="D331" s="702">
        <v>0</v>
      </c>
      <c r="E331" s="681"/>
      <c r="F331" s="563"/>
      <c r="G331" s="563"/>
      <c r="H331" s="563"/>
      <c r="I331" s="563"/>
      <c r="J331" s="563"/>
      <c r="K331" s="564"/>
      <c r="L331" s="563"/>
      <c r="M331" s="564"/>
      <c r="N331" s="563"/>
      <c r="O331" s="563"/>
      <c r="P331" s="563"/>
      <c r="Q331" s="563"/>
      <c r="R331" s="563"/>
      <c r="S331" s="563"/>
      <c r="T331" s="563"/>
      <c r="U331" s="563"/>
      <c r="V331" s="563"/>
      <c r="W331" s="563"/>
      <c r="X331" s="563"/>
      <c r="Y331" s="563"/>
      <c r="Z331" s="563"/>
      <c r="AA331" s="563"/>
      <c r="AB331" s="563"/>
      <c r="AC331" s="563"/>
      <c r="AD331" s="563"/>
      <c r="AE331" s="563"/>
      <c r="AF331" s="563"/>
      <c r="AG331" s="563"/>
      <c r="AH331" s="563"/>
      <c r="AI331" s="563"/>
      <c r="AJ331" s="563"/>
      <c r="AK331" s="563"/>
      <c r="AL331" s="563"/>
      <c r="AM331" s="563"/>
      <c r="AN331" s="563"/>
      <c r="AO331" s="563"/>
      <c r="AP331" s="563"/>
      <c r="AQ331" s="563"/>
      <c r="AR331" s="563"/>
    </row>
    <row r="332" spans="1:44" s="914" customFormat="1" ht="15" customHeight="1">
      <c r="A332" s="915" t="s">
        <v>542</v>
      </c>
      <c r="B332" s="627" t="s">
        <v>243</v>
      </c>
      <c r="C332" s="701">
        <f>C328*0.062</f>
        <v>4570.857</v>
      </c>
      <c r="D332" s="702">
        <f>D328*0.062</f>
        <v>4570.857</v>
      </c>
      <c r="E332" s="681"/>
      <c r="F332" s="563"/>
      <c r="G332" s="563"/>
      <c r="H332" s="918"/>
      <c r="I332" s="563"/>
      <c r="J332" s="563"/>
      <c r="K332" s="564"/>
      <c r="L332" s="563"/>
      <c r="M332" s="564"/>
      <c r="N332" s="563"/>
      <c r="O332" s="563"/>
      <c r="P332" s="563"/>
      <c r="Q332" s="563"/>
      <c r="R332" s="563"/>
      <c r="S332" s="563"/>
      <c r="T332" s="563"/>
      <c r="U332" s="563"/>
      <c r="V332" s="563"/>
      <c r="W332" s="563"/>
      <c r="X332" s="563"/>
      <c r="Y332" s="563"/>
      <c r="Z332" s="563"/>
      <c r="AA332" s="563"/>
      <c r="AB332" s="563"/>
      <c r="AC332" s="563"/>
      <c r="AD332" s="563"/>
      <c r="AE332" s="563"/>
      <c r="AF332" s="563"/>
      <c r="AG332" s="563"/>
      <c r="AH332" s="563"/>
      <c r="AI332" s="563"/>
      <c r="AJ332" s="563"/>
      <c r="AK332" s="563"/>
      <c r="AL332" s="563"/>
      <c r="AM332" s="563"/>
      <c r="AN332" s="563"/>
      <c r="AO332" s="563"/>
      <c r="AP332" s="563"/>
      <c r="AQ332" s="563"/>
      <c r="AR332" s="563"/>
    </row>
    <row r="333" spans="1:44" s="914" customFormat="1" ht="15" customHeight="1">
      <c r="A333" s="915" t="s">
        <v>543</v>
      </c>
      <c r="B333" s="919" t="s">
        <v>444</v>
      </c>
      <c r="C333" s="701">
        <f>C328*0.0145</f>
        <v>1068.9907500000002</v>
      </c>
      <c r="D333" s="702">
        <f>D328*0.0145</f>
        <v>1068.9907500000002</v>
      </c>
      <c r="E333" s="681"/>
      <c r="F333" s="563"/>
      <c r="G333" s="563"/>
      <c r="H333" s="563"/>
      <c r="I333" s="563"/>
      <c r="J333" s="563"/>
      <c r="K333" s="564">
        <f>SUM(N326)</f>
        <v>0</v>
      </c>
      <c r="L333" s="563"/>
      <c r="M333" s="564"/>
      <c r="N333" s="563"/>
      <c r="O333" s="563"/>
      <c r="P333" s="563"/>
      <c r="Q333" s="563"/>
      <c r="R333" s="563"/>
      <c r="S333" s="563"/>
      <c r="T333" s="563"/>
      <c r="U333" s="563"/>
      <c r="V333" s="563"/>
      <c r="W333" s="563"/>
      <c r="X333" s="563"/>
      <c r="Y333" s="563"/>
      <c r="Z333" s="563"/>
      <c r="AA333" s="563"/>
      <c r="AB333" s="563"/>
      <c r="AC333" s="563"/>
      <c r="AD333" s="563"/>
      <c r="AE333" s="563"/>
      <c r="AF333" s="563"/>
      <c r="AG333" s="563"/>
      <c r="AH333" s="563"/>
      <c r="AI333" s="563"/>
      <c r="AJ333" s="563"/>
      <c r="AK333" s="563"/>
      <c r="AL333" s="563"/>
      <c r="AM333" s="563"/>
      <c r="AN333" s="563"/>
      <c r="AO333" s="563"/>
      <c r="AP333" s="563"/>
      <c r="AQ333" s="563"/>
      <c r="AR333" s="563"/>
    </row>
    <row r="334" spans="1:44" s="914" customFormat="1" ht="15" customHeight="1">
      <c r="A334" s="915" t="s">
        <v>544</v>
      </c>
      <c r="B334" s="919" t="s">
        <v>449</v>
      </c>
      <c r="C334" s="701">
        <f>C328*0.11</f>
        <v>8109.585</v>
      </c>
      <c r="D334" s="702">
        <f>D328*0.11</f>
        <v>8109.585</v>
      </c>
      <c r="E334" s="681"/>
      <c r="F334" s="563"/>
      <c r="G334" s="563"/>
      <c r="H334" s="563"/>
      <c r="I334" s="563"/>
      <c r="J334" s="563"/>
      <c r="K334" s="564"/>
      <c r="L334" s="563"/>
      <c r="M334" s="564"/>
      <c r="N334" s="563"/>
      <c r="O334" s="563"/>
      <c r="P334" s="563"/>
      <c r="Q334" s="563"/>
      <c r="R334" s="563"/>
      <c r="S334" s="563"/>
      <c r="T334" s="563"/>
      <c r="U334" s="563"/>
      <c r="V334" s="563"/>
      <c r="W334" s="563"/>
      <c r="X334" s="563"/>
      <c r="Y334" s="563"/>
      <c r="Z334" s="563"/>
      <c r="AA334" s="563"/>
      <c r="AB334" s="563"/>
      <c r="AC334" s="563"/>
      <c r="AD334" s="563"/>
      <c r="AE334" s="563"/>
      <c r="AF334" s="563"/>
      <c r="AG334" s="563"/>
      <c r="AH334" s="563"/>
      <c r="AI334" s="563"/>
      <c r="AJ334" s="563"/>
      <c r="AK334" s="563"/>
      <c r="AL334" s="563"/>
      <c r="AM334" s="563"/>
      <c r="AN334" s="563"/>
      <c r="AO334" s="563"/>
      <c r="AP334" s="563"/>
      <c r="AQ334" s="563"/>
      <c r="AR334" s="563"/>
    </row>
    <row r="335" spans="1:44" s="914" customFormat="1" ht="15" customHeight="1" thickBot="1">
      <c r="A335" s="920" t="s">
        <v>545</v>
      </c>
      <c r="B335" s="921" t="s">
        <v>451</v>
      </c>
      <c r="C335" s="922">
        <v>957</v>
      </c>
      <c r="D335" s="923">
        <v>957</v>
      </c>
      <c r="E335" s="924"/>
      <c r="F335" s="563"/>
      <c r="G335" s="563"/>
      <c r="H335" s="563"/>
      <c r="I335" s="563"/>
      <c r="J335" s="563"/>
      <c r="K335" s="564"/>
      <c r="L335" s="563"/>
      <c r="M335" s="564"/>
      <c r="N335" s="563"/>
      <c r="O335" s="563"/>
      <c r="P335" s="563"/>
      <c r="Q335" s="563"/>
      <c r="R335" s="563"/>
      <c r="S335" s="563"/>
      <c r="T335" s="563"/>
      <c r="U335" s="563"/>
      <c r="V335" s="563"/>
      <c r="W335" s="563"/>
      <c r="X335" s="563"/>
      <c r="Y335" s="563"/>
      <c r="Z335" s="563"/>
      <c r="AA335" s="563"/>
      <c r="AB335" s="563"/>
      <c r="AC335" s="563"/>
      <c r="AD335" s="563"/>
      <c r="AE335" s="563"/>
      <c r="AF335" s="563"/>
      <c r="AG335" s="563"/>
      <c r="AH335" s="563"/>
      <c r="AI335" s="563"/>
      <c r="AJ335" s="563"/>
      <c r="AK335" s="563"/>
      <c r="AL335" s="563"/>
      <c r="AM335" s="563"/>
      <c r="AN335" s="563"/>
      <c r="AO335" s="563"/>
      <c r="AP335" s="563"/>
      <c r="AQ335" s="563"/>
      <c r="AR335" s="563"/>
    </row>
    <row r="336" spans="1:44" ht="16.5" thickBot="1">
      <c r="A336" s="1104" t="s">
        <v>739</v>
      </c>
      <c r="B336" s="1151"/>
      <c r="C336" s="872">
        <f t="shared" ref="C336:D336" si="21">SUM(C328:C335)</f>
        <v>136707.93275000001</v>
      </c>
      <c r="D336" s="925">
        <f t="shared" si="21"/>
        <v>136707.93275000001</v>
      </c>
      <c r="E336" s="926">
        <f>SUM(E328:E335)</f>
        <v>0</v>
      </c>
    </row>
    <row r="337" spans="1:5" ht="10.35" customHeight="1" thickTop="1">
      <c r="A337" s="617"/>
      <c r="C337" s="565"/>
      <c r="D337" s="620"/>
      <c r="E337" s="598"/>
    </row>
    <row r="338" spans="1:5" ht="16.5" thickBot="1">
      <c r="A338" s="1100" t="s">
        <v>170</v>
      </c>
      <c r="B338" s="1101"/>
      <c r="C338" s="927"/>
      <c r="D338" s="623"/>
      <c r="E338" s="601"/>
    </row>
    <row r="339" spans="1:5" ht="15" customHeight="1" thickTop="1">
      <c r="A339" s="579" t="s">
        <v>2304</v>
      </c>
      <c r="B339" s="627" t="s">
        <v>2405</v>
      </c>
      <c r="C339" s="684">
        <v>5000</v>
      </c>
      <c r="D339" s="685">
        <v>5000</v>
      </c>
      <c r="E339" s="758"/>
    </row>
    <row r="340" spans="1:5" ht="15" customHeight="1">
      <c r="A340" s="574" t="s">
        <v>546</v>
      </c>
      <c r="B340" s="779" t="s">
        <v>512</v>
      </c>
      <c r="C340" s="686">
        <v>800</v>
      </c>
      <c r="D340" s="687">
        <v>800</v>
      </c>
      <c r="E340" s="759"/>
    </row>
    <row r="341" spans="1:5" ht="15" customHeight="1">
      <c r="A341" s="579" t="s">
        <v>547</v>
      </c>
      <c r="B341" s="627" t="s">
        <v>466</v>
      </c>
      <c r="C341" s="628">
        <v>7000</v>
      </c>
      <c r="D341" s="629">
        <v>7000</v>
      </c>
      <c r="E341" s="759"/>
    </row>
    <row r="342" spans="1:5" ht="15" customHeight="1">
      <c r="A342" s="579" t="s">
        <v>548</v>
      </c>
      <c r="B342" s="627" t="s">
        <v>2403</v>
      </c>
      <c r="C342" s="628">
        <v>250</v>
      </c>
      <c r="D342" s="629">
        <v>250</v>
      </c>
      <c r="E342" s="759"/>
    </row>
    <row r="343" spans="1:5" ht="15" customHeight="1">
      <c r="A343" s="579" t="s">
        <v>549</v>
      </c>
      <c r="B343" s="627" t="s">
        <v>482</v>
      </c>
      <c r="C343" s="628">
        <v>1500</v>
      </c>
      <c r="D343" s="629">
        <v>1500</v>
      </c>
      <c r="E343" s="759"/>
    </row>
    <row r="344" spans="1:5" ht="15" customHeight="1">
      <c r="A344" s="579" t="s">
        <v>550</v>
      </c>
      <c r="B344" s="627" t="s">
        <v>480</v>
      </c>
      <c r="C344" s="628">
        <v>500</v>
      </c>
      <c r="D344" s="629">
        <v>500</v>
      </c>
      <c r="E344" s="759"/>
    </row>
    <row r="345" spans="1:5" ht="15" customHeight="1">
      <c r="A345" s="579" t="s">
        <v>551</v>
      </c>
      <c r="B345" s="627" t="s">
        <v>487</v>
      </c>
      <c r="C345" s="628">
        <v>5000</v>
      </c>
      <c r="D345" s="629">
        <v>5000</v>
      </c>
      <c r="E345" s="759"/>
    </row>
    <row r="346" spans="1:5" ht="15" customHeight="1">
      <c r="A346" s="579" t="s">
        <v>552</v>
      </c>
      <c r="B346" s="627" t="s">
        <v>2310</v>
      </c>
      <c r="C346" s="628">
        <v>10000</v>
      </c>
      <c r="D346" s="629">
        <v>10000</v>
      </c>
      <c r="E346" s="759"/>
    </row>
    <row r="347" spans="1:5" ht="15" customHeight="1">
      <c r="A347" s="579" t="s">
        <v>553</v>
      </c>
      <c r="B347" s="627" t="s">
        <v>432</v>
      </c>
      <c r="C347" s="628">
        <v>250</v>
      </c>
      <c r="D347" s="629">
        <v>250</v>
      </c>
      <c r="E347" s="759"/>
    </row>
    <row r="348" spans="1:5" ht="15" customHeight="1" thickBot="1">
      <c r="A348" s="657" t="s">
        <v>554</v>
      </c>
      <c r="B348" s="723" t="s">
        <v>2404</v>
      </c>
      <c r="C348" s="632">
        <v>3000</v>
      </c>
      <c r="D348" s="633">
        <v>3000</v>
      </c>
      <c r="E348" s="784"/>
    </row>
    <row r="349" spans="1:5" ht="17.25" thickTop="1" thickBot="1">
      <c r="A349" s="1149" t="s">
        <v>2368</v>
      </c>
      <c r="B349" s="1150"/>
      <c r="C349" s="761">
        <f t="shared" ref="C349:D349" si="22">SUM(C339:C348)</f>
        <v>33300</v>
      </c>
      <c r="D349" s="635">
        <f t="shared" si="22"/>
        <v>33300</v>
      </c>
      <c r="E349" s="683">
        <f>SUM(E339:E348)</f>
        <v>0</v>
      </c>
    </row>
    <row r="350" spans="1:5" ht="10.35" customHeight="1" thickTop="1">
      <c r="A350" s="617"/>
      <c r="C350" s="620"/>
      <c r="D350" s="620"/>
      <c r="E350" s="647"/>
    </row>
    <row r="351" spans="1:5" ht="16.5" thickBot="1">
      <c r="A351" s="621" t="s">
        <v>138</v>
      </c>
      <c r="B351" s="762"/>
      <c r="C351" s="623"/>
      <c r="D351" s="623"/>
      <c r="E351" s="928"/>
    </row>
    <row r="352" spans="1:5" ht="15" customHeight="1" thickTop="1">
      <c r="A352" s="605" t="s">
        <v>555</v>
      </c>
      <c r="B352" s="624" t="s">
        <v>434</v>
      </c>
      <c r="C352" s="929">
        <v>2000</v>
      </c>
      <c r="D352" s="930">
        <v>2000</v>
      </c>
      <c r="E352" s="931"/>
    </row>
    <row r="353" spans="1:44" ht="15" customHeight="1">
      <c r="A353" s="579" t="s">
        <v>556</v>
      </c>
      <c r="B353" s="627" t="s">
        <v>457</v>
      </c>
      <c r="C353" s="932">
        <v>200</v>
      </c>
      <c r="D353" s="933">
        <v>200</v>
      </c>
      <c r="E353" s="759"/>
    </row>
    <row r="354" spans="1:44" ht="15" customHeight="1" thickBot="1">
      <c r="A354" s="657" t="s">
        <v>557</v>
      </c>
      <c r="B354" s="723" t="s">
        <v>2406</v>
      </c>
      <c r="C354" s="934">
        <v>3000</v>
      </c>
      <c r="D354" s="935">
        <v>3000</v>
      </c>
      <c r="E354" s="760"/>
    </row>
    <row r="355" spans="1:44" ht="17.25" thickTop="1" thickBot="1">
      <c r="A355" s="1102" t="s">
        <v>161</v>
      </c>
      <c r="B355" s="1103"/>
      <c r="C355" s="936">
        <f t="shared" ref="C355:D355" si="23">SUM(C352:C354)</f>
        <v>5200</v>
      </c>
      <c r="D355" s="937">
        <f t="shared" si="23"/>
        <v>5200</v>
      </c>
      <c r="E355" s="938">
        <f>SUM(E352:E354)</f>
        <v>0</v>
      </c>
    </row>
    <row r="356" spans="1:44" ht="17.25" thickTop="1" thickBot="1">
      <c r="A356" s="617"/>
      <c r="C356" s="939"/>
      <c r="D356" s="940"/>
      <c r="E356" s="941"/>
    </row>
    <row r="357" spans="1:44" ht="17.25" thickTop="1" thickBot="1">
      <c r="A357" s="1110" t="s">
        <v>178</v>
      </c>
      <c r="B357" s="1126"/>
      <c r="C357" s="942">
        <f>C336+C349+C355</f>
        <v>175207.93275000001</v>
      </c>
      <c r="D357" s="943">
        <f>D336+D349+D355</f>
        <v>175207.93275000001</v>
      </c>
      <c r="E357" s="944"/>
    </row>
    <row r="358" spans="1:44" ht="16.5" thickTop="1">
      <c r="A358" s="643"/>
      <c r="B358" s="643"/>
      <c r="C358" s="644"/>
      <c r="D358" s="644"/>
      <c r="E358" s="645"/>
    </row>
    <row r="359" spans="1:44" ht="3" customHeight="1" thickBot="1">
      <c r="A359" s="945"/>
      <c r="B359" s="646"/>
      <c r="C359" s="946"/>
      <c r="D359" s="597"/>
      <c r="E359" s="947"/>
      <c r="F359" s="565"/>
      <c r="G359" s="565"/>
      <c r="H359" s="565"/>
      <c r="I359" s="565"/>
      <c r="J359" s="565"/>
      <c r="K359" s="812"/>
      <c r="L359" s="565"/>
      <c r="M359" s="812"/>
      <c r="N359" s="565"/>
      <c r="O359" s="565"/>
      <c r="P359" s="565"/>
      <c r="Q359" s="565"/>
      <c r="R359" s="565"/>
      <c r="S359" s="565"/>
      <c r="T359" s="565"/>
      <c r="U359" s="565"/>
      <c r="V359" s="565"/>
      <c r="W359" s="565"/>
      <c r="X359" s="565"/>
      <c r="Y359" s="565"/>
      <c r="Z359" s="565"/>
      <c r="AA359" s="565"/>
      <c r="AB359" s="565"/>
      <c r="AC359" s="565"/>
      <c r="AD359" s="565"/>
      <c r="AE359" s="565"/>
      <c r="AF359" s="565"/>
      <c r="AG359" s="565"/>
      <c r="AH359" s="565"/>
      <c r="AI359" s="565"/>
      <c r="AJ359" s="565"/>
      <c r="AK359" s="565"/>
      <c r="AL359" s="565"/>
      <c r="AM359" s="565"/>
      <c r="AN359" s="565"/>
      <c r="AO359" s="565"/>
      <c r="AP359" s="565"/>
      <c r="AQ359" s="565"/>
      <c r="AR359" s="565"/>
    </row>
    <row r="360" spans="1:44" ht="20.100000000000001" customHeight="1" thickBot="1">
      <c r="A360" s="1108" t="s">
        <v>2348</v>
      </c>
      <c r="B360" s="1109"/>
      <c r="C360" s="855" t="s">
        <v>2357</v>
      </c>
      <c r="D360" s="649" t="s">
        <v>2353</v>
      </c>
      <c r="E360" s="948" t="s">
        <v>2358</v>
      </c>
      <c r="F360" s="565"/>
      <c r="G360" s="565"/>
      <c r="H360" s="565"/>
      <c r="I360" s="565"/>
      <c r="J360" s="565"/>
      <c r="K360" s="812"/>
      <c r="L360" s="565"/>
      <c r="M360" s="812"/>
      <c r="N360" s="565"/>
      <c r="O360" s="565"/>
      <c r="P360" s="565"/>
      <c r="Q360" s="565"/>
      <c r="R360" s="565"/>
      <c r="S360" s="565"/>
      <c r="T360" s="565"/>
      <c r="U360" s="565"/>
      <c r="V360" s="565"/>
      <c r="W360" s="565"/>
      <c r="X360" s="565"/>
      <c r="Y360" s="565"/>
      <c r="Z360" s="565"/>
      <c r="AA360" s="565"/>
      <c r="AB360" s="565"/>
      <c r="AC360" s="565"/>
      <c r="AD360" s="565"/>
      <c r="AE360" s="565"/>
      <c r="AF360" s="565"/>
      <c r="AG360" s="565"/>
      <c r="AH360" s="565"/>
      <c r="AI360" s="565"/>
      <c r="AJ360" s="565"/>
      <c r="AK360" s="565"/>
      <c r="AL360" s="565"/>
      <c r="AM360" s="565"/>
      <c r="AN360" s="565"/>
      <c r="AO360" s="565"/>
      <c r="AP360" s="565"/>
      <c r="AQ360" s="565"/>
      <c r="AR360" s="565"/>
    </row>
    <row r="361" spans="1:44" ht="20.100000000000001" customHeight="1">
      <c r="A361" s="1147" t="s">
        <v>737</v>
      </c>
      <c r="B361" s="1148"/>
      <c r="C361" s="949" t="s">
        <v>2352</v>
      </c>
      <c r="D361" s="745" t="s">
        <v>2352</v>
      </c>
      <c r="E361" s="950" t="s">
        <v>2418</v>
      </c>
      <c r="F361" s="565"/>
      <c r="G361" s="565"/>
      <c r="H361" s="565"/>
      <c r="I361" s="565"/>
      <c r="J361" s="565"/>
      <c r="K361" s="812"/>
      <c r="L361" s="565"/>
      <c r="M361" s="812"/>
      <c r="N361" s="565"/>
      <c r="O361" s="565"/>
      <c r="P361" s="565"/>
      <c r="Q361" s="565"/>
      <c r="R361" s="565"/>
      <c r="S361" s="565"/>
      <c r="T361" s="565"/>
      <c r="U361" s="565"/>
      <c r="V361" s="565"/>
      <c r="W361" s="565"/>
      <c r="X361" s="565"/>
      <c r="Y361" s="565"/>
      <c r="Z361" s="565"/>
      <c r="AA361" s="565"/>
      <c r="AB361" s="565"/>
      <c r="AC361" s="565"/>
      <c r="AD361" s="565"/>
      <c r="AE361" s="565"/>
      <c r="AF361" s="565"/>
      <c r="AG361" s="565"/>
      <c r="AH361" s="565"/>
      <c r="AI361" s="565"/>
      <c r="AJ361" s="565"/>
      <c r="AK361" s="565"/>
      <c r="AL361" s="565"/>
      <c r="AM361" s="565"/>
      <c r="AN361" s="565"/>
      <c r="AO361" s="565"/>
      <c r="AP361" s="565"/>
      <c r="AQ361" s="565"/>
      <c r="AR361" s="565"/>
    </row>
    <row r="362" spans="1:44" ht="12.75" customHeight="1" thickBot="1">
      <c r="A362" s="574" t="s">
        <v>367</v>
      </c>
      <c r="B362" s="951" t="s">
        <v>239</v>
      </c>
      <c r="C362" s="837">
        <f>(136524*7/12)+(50000*7/12)</f>
        <v>108805.66666666667</v>
      </c>
      <c r="D362" s="687">
        <f>(136524*7/12)+(50000*7/12)</f>
        <v>108805.66666666667</v>
      </c>
      <c r="E362" s="887"/>
      <c r="F362" s="565"/>
      <c r="G362" s="565"/>
      <c r="H362" s="565"/>
      <c r="I362" s="565"/>
      <c r="J362" s="565"/>
      <c r="K362" s="812"/>
      <c r="L362" s="565"/>
      <c r="M362" s="812"/>
      <c r="N362" s="565"/>
      <c r="O362" s="565"/>
      <c r="P362" s="565"/>
      <c r="Q362" s="565"/>
      <c r="R362" s="565"/>
      <c r="S362" s="565"/>
      <c r="T362" s="565"/>
      <c r="U362" s="565"/>
      <c r="V362" s="565"/>
      <c r="W362" s="565"/>
      <c r="X362" s="565"/>
      <c r="Y362" s="565"/>
      <c r="Z362" s="565"/>
      <c r="AA362" s="565"/>
      <c r="AB362" s="565"/>
      <c r="AC362" s="565"/>
      <c r="AD362" s="565"/>
      <c r="AE362" s="565"/>
      <c r="AF362" s="565"/>
      <c r="AG362" s="565"/>
      <c r="AH362" s="565"/>
      <c r="AI362" s="565"/>
      <c r="AJ362" s="565"/>
      <c r="AK362" s="565"/>
      <c r="AL362" s="565"/>
      <c r="AM362" s="565"/>
      <c r="AN362" s="565"/>
      <c r="AO362" s="565"/>
      <c r="AP362" s="565"/>
      <c r="AQ362" s="565"/>
      <c r="AR362" s="565"/>
    </row>
    <row r="363" spans="1:44" ht="12.75" customHeight="1" thickTop="1">
      <c r="A363" s="605" t="s">
        <v>2252</v>
      </c>
      <c r="B363" s="951" t="s">
        <v>441</v>
      </c>
      <c r="C363" s="837">
        <v>0</v>
      </c>
      <c r="D363" s="687">
        <v>0</v>
      </c>
      <c r="E363" s="811"/>
      <c r="F363" s="565"/>
      <c r="G363" s="565"/>
      <c r="H363" s="565"/>
      <c r="I363" s="565"/>
      <c r="J363" s="565"/>
      <c r="K363" s="812"/>
      <c r="L363" s="565"/>
      <c r="M363" s="812"/>
      <c r="N363" s="565"/>
      <c r="O363" s="565"/>
      <c r="P363" s="565"/>
      <c r="Q363" s="565"/>
      <c r="R363" s="565"/>
      <c r="S363" s="565"/>
      <c r="T363" s="565"/>
      <c r="U363" s="565"/>
      <c r="V363" s="565"/>
      <c r="W363" s="565"/>
      <c r="X363" s="565"/>
      <c r="Y363" s="565"/>
      <c r="Z363" s="565"/>
      <c r="AA363" s="565"/>
      <c r="AB363" s="565"/>
      <c r="AC363" s="565"/>
      <c r="AD363" s="565"/>
      <c r="AE363" s="565"/>
      <c r="AF363" s="565"/>
      <c r="AG363" s="565"/>
      <c r="AH363" s="565"/>
      <c r="AI363" s="565"/>
      <c r="AJ363" s="565"/>
      <c r="AK363" s="565"/>
      <c r="AL363" s="565"/>
      <c r="AM363" s="565"/>
      <c r="AN363" s="565"/>
      <c r="AO363" s="565"/>
      <c r="AP363" s="565"/>
      <c r="AQ363" s="565"/>
      <c r="AR363" s="565"/>
    </row>
    <row r="364" spans="1:44" ht="12.75" customHeight="1">
      <c r="A364" s="579" t="s">
        <v>368</v>
      </c>
      <c r="B364" s="675" t="s">
        <v>436</v>
      </c>
      <c r="C364" s="827">
        <v>0</v>
      </c>
      <c r="D364" s="704">
        <v>0</v>
      </c>
      <c r="E364" s="811"/>
      <c r="F364" s="565"/>
      <c r="G364" s="565"/>
      <c r="H364" s="565"/>
      <c r="I364" s="565"/>
      <c r="J364" s="565"/>
      <c r="K364" s="812"/>
      <c r="L364" s="565"/>
      <c r="M364" s="812"/>
      <c r="N364" s="565"/>
      <c r="O364" s="565"/>
      <c r="P364" s="565"/>
      <c r="Q364" s="565"/>
      <c r="R364" s="565"/>
      <c r="S364" s="565"/>
      <c r="T364" s="565"/>
      <c r="U364" s="565"/>
      <c r="V364" s="565"/>
      <c r="W364" s="565"/>
      <c r="X364" s="565"/>
      <c r="Y364" s="565"/>
      <c r="Z364" s="565"/>
      <c r="AA364" s="565"/>
      <c r="AB364" s="565"/>
      <c r="AC364" s="565"/>
      <c r="AD364" s="565"/>
      <c r="AE364" s="565"/>
      <c r="AF364" s="565"/>
      <c r="AG364" s="565"/>
      <c r="AH364" s="565"/>
      <c r="AI364" s="565"/>
      <c r="AJ364" s="565"/>
      <c r="AK364" s="565"/>
      <c r="AL364" s="565"/>
      <c r="AM364" s="565"/>
      <c r="AN364" s="565"/>
      <c r="AO364" s="565"/>
      <c r="AP364" s="565"/>
      <c r="AQ364" s="565"/>
      <c r="AR364" s="565"/>
    </row>
    <row r="365" spans="1:44" ht="12.75" customHeight="1">
      <c r="A365" s="579" t="s">
        <v>369</v>
      </c>
      <c r="B365" s="675" t="s">
        <v>241</v>
      </c>
      <c r="C365" s="827">
        <v>0</v>
      </c>
      <c r="D365" s="704">
        <v>0</v>
      </c>
      <c r="E365" s="811"/>
      <c r="F365" s="565"/>
      <c r="G365" s="565"/>
      <c r="H365" s="565"/>
      <c r="I365" s="565"/>
      <c r="J365" s="565"/>
      <c r="K365" s="812"/>
      <c r="L365" s="565"/>
      <c r="M365" s="812"/>
      <c r="N365" s="565"/>
      <c r="O365" s="565"/>
      <c r="P365" s="565"/>
      <c r="Q365" s="565"/>
      <c r="R365" s="565"/>
      <c r="S365" s="565"/>
      <c r="T365" s="565"/>
      <c r="U365" s="565"/>
      <c r="V365" s="565"/>
      <c r="W365" s="565"/>
      <c r="X365" s="565"/>
      <c r="Y365" s="565"/>
      <c r="Z365" s="565"/>
      <c r="AA365" s="565"/>
      <c r="AB365" s="565"/>
      <c r="AC365" s="565"/>
      <c r="AD365" s="565"/>
      <c r="AE365" s="565"/>
      <c r="AF365" s="565"/>
      <c r="AG365" s="565"/>
      <c r="AH365" s="565"/>
      <c r="AI365" s="565"/>
      <c r="AJ365" s="565"/>
      <c r="AK365" s="565"/>
      <c r="AL365" s="565"/>
      <c r="AM365" s="565"/>
      <c r="AN365" s="565"/>
      <c r="AO365" s="565"/>
      <c r="AP365" s="565"/>
      <c r="AQ365" s="565"/>
      <c r="AR365" s="565"/>
    </row>
    <row r="366" spans="1:44" ht="12.75" customHeight="1">
      <c r="A366" s="579" t="s">
        <v>370</v>
      </c>
      <c r="B366" s="675" t="s">
        <v>242</v>
      </c>
      <c r="C366" s="827">
        <v>0</v>
      </c>
      <c r="D366" s="704">
        <v>0</v>
      </c>
      <c r="E366" s="811"/>
      <c r="F366" s="565"/>
      <c r="G366" s="565"/>
      <c r="H366" s="565"/>
      <c r="I366" s="565"/>
      <c r="J366" s="565"/>
      <c r="K366" s="812"/>
      <c r="L366" s="565"/>
      <c r="M366" s="812"/>
      <c r="N366" s="565"/>
      <c r="O366" s="565"/>
      <c r="P366" s="565"/>
      <c r="Q366" s="565"/>
      <c r="R366" s="565"/>
      <c r="S366" s="565"/>
      <c r="T366" s="565"/>
      <c r="U366" s="565"/>
      <c r="V366" s="565"/>
      <c r="W366" s="565"/>
      <c r="X366" s="565"/>
      <c r="Y366" s="565"/>
      <c r="Z366" s="565"/>
      <c r="AA366" s="565"/>
      <c r="AB366" s="565"/>
      <c r="AC366" s="565"/>
      <c r="AD366" s="565"/>
      <c r="AE366" s="565"/>
      <c r="AF366" s="565"/>
      <c r="AG366" s="565"/>
      <c r="AH366" s="565"/>
      <c r="AI366" s="565"/>
      <c r="AJ366" s="565"/>
      <c r="AK366" s="565"/>
      <c r="AL366" s="565"/>
      <c r="AM366" s="565"/>
      <c r="AN366" s="565"/>
      <c r="AO366" s="565"/>
      <c r="AP366" s="565"/>
      <c r="AQ366" s="565"/>
      <c r="AR366" s="565"/>
    </row>
    <row r="367" spans="1:44" ht="12.75" customHeight="1">
      <c r="A367" s="579" t="s">
        <v>371</v>
      </c>
      <c r="B367" s="675" t="s">
        <v>243</v>
      </c>
      <c r="C367" s="827">
        <f>C362*0.062</f>
        <v>6745.9513333333334</v>
      </c>
      <c r="D367" s="704">
        <f>D362*0.062</f>
        <v>6745.9513333333334</v>
      </c>
      <c r="E367" s="811"/>
      <c r="F367" s="565"/>
      <c r="G367" s="565"/>
      <c r="H367" s="565"/>
      <c r="I367" s="565"/>
      <c r="J367" s="565"/>
      <c r="K367" s="812"/>
      <c r="L367" s="565"/>
      <c r="M367" s="812"/>
      <c r="N367" s="565"/>
      <c r="O367" s="565"/>
      <c r="P367" s="565"/>
      <c r="Q367" s="565"/>
      <c r="R367" s="565"/>
      <c r="S367" s="565"/>
      <c r="T367" s="565"/>
      <c r="U367" s="565"/>
      <c r="V367" s="565"/>
      <c r="W367" s="565"/>
      <c r="X367" s="565"/>
      <c r="Y367" s="565"/>
      <c r="Z367" s="565"/>
      <c r="AA367" s="565"/>
      <c r="AB367" s="565"/>
      <c r="AC367" s="565"/>
      <c r="AD367" s="565"/>
      <c r="AE367" s="565"/>
      <c r="AF367" s="565"/>
      <c r="AG367" s="565"/>
      <c r="AH367" s="565"/>
      <c r="AI367" s="565"/>
      <c r="AJ367" s="565"/>
      <c r="AK367" s="565"/>
      <c r="AL367" s="565"/>
      <c r="AM367" s="565"/>
      <c r="AN367" s="565"/>
      <c r="AO367" s="565"/>
      <c r="AP367" s="565"/>
      <c r="AQ367" s="565"/>
      <c r="AR367" s="565"/>
    </row>
    <row r="368" spans="1:44" ht="12.75" customHeight="1">
      <c r="A368" s="579" t="s">
        <v>372</v>
      </c>
      <c r="B368" s="675" t="s">
        <v>244</v>
      </c>
      <c r="C368" s="827">
        <f>C362*0.0145</f>
        <v>1577.6821666666667</v>
      </c>
      <c r="D368" s="704">
        <f>D362*0.0145</f>
        <v>1577.6821666666667</v>
      </c>
      <c r="E368" s="811"/>
      <c r="F368" s="565"/>
      <c r="G368" s="565"/>
      <c r="H368" s="565"/>
      <c r="I368" s="565"/>
      <c r="J368" s="565"/>
      <c r="K368" s="812"/>
      <c r="L368" s="565"/>
      <c r="M368" s="812"/>
      <c r="N368" s="565"/>
      <c r="O368" s="565"/>
      <c r="P368" s="565"/>
      <c r="Q368" s="565"/>
      <c r="R368" s="565"/>
      <c r="S368" s="565"/>
      <c r="T368" s="565"/>
      <c r="U368" s="565"/>
      <c r="V368" s="565"/>
      <c r="W368" s="565"/>
      <c r="X368" s="565"/>
      <c r="Y368" s="565"/>
      <c r="Z368" s="565"/>
      <c r="AA368" s="565"/>
      <c r="AB368" s="565"/>
      <c r="AC368" s="565"/>
      <c r="AD368" s="565"/>
      <c r="AE368" s="565"/>
      <c r="AF368" s="565"/>
      <c r="AG368" s="565"/>
      <c r="AH368" s="565"/>
      <c r="AI368" s="565"/>
      <c r="AJ368" s="565"/>
      <c r="AK368" s="565"/>
      <c r="AL368" s="565"/>
      <c r="AM368" s="565"/>
      <c r="AN368" s="565"/>
      <c r="AO368" s="565"/>
      <c r="AP368" s="565"/>
      <c r="AQ368" s="565"/>
      <c r="AR368" s="565"/>
    </row>
    <row r="369" spans="1:44" ht="12.75" customHeight="1">
      <c r="A369" s="579" t="s">
        <v>373</v>
      </c>
      <c r="B369" s="675" t="s">
        <v>447</v>
      </c>
      <c r="C369" s="827">
        <f>C362*0.11</f>
        <v>11968.623333333335</v>
      </c>
      <c r="D369" s="704">
        <f>D362*0.11</f>
        <v>11968.623333333335</v>
      </c>
      <c r="E369" s="811"/>
      <c r="F369" s="565"/>
      <c r="G369" s="565"/>
      <c r="H369" s="565"/>
      <c r="I369" s="565"/>
      <c r="J369" s="565"/>
      <c r="K369" s="812"/>
      <c r="L369" s="565"/>
      <c r="M369" s="812"/>
      <c r="N369" s="565"/>
      <c r="O369" s="565"/>
      <c r="P369" s="565"/>
      <c r="Q369" s="565"/>
      <c r="R369" s="565"/>
      <c r="S369" s="565"/>
      <c r="T369" s="565"/>
      <c r="U369" s="565"/>
      <c r="V369" s="565"/>
      <c r="W369" s="565"/>
      <c r="X369" s="565"/>
      <c r="Y369" s="565"/>
      <c r="Z369" s="565"/>
      <c r="AA369" s="565"/>
      <c r="AB369" s="565"/>
      <c r="AC369" s="565"/>
      <c r="AD369" s="565"/>
      <c r="AE369" s="565"/>
      <c r="AF369" s="565"/>
      <c r="AG369" s="565"/>
      <c r="AH369" s="565"/>
      <c r="AI369" s="565"/>
      <c r="AJ369" s="565"/>
      <c r="AK369" s="565"/>
      <c r="AL369" s="565"/>
      <c r="AM369" s="565"/>
      <c r="AN369" s="565"/>
      <c r="AO369" s="565"/>
      <c r="AP369" s="565"/>
      <c r="AQ369" s="565"/>
      <c r="AR369" s="565"/>
    </row>
    <row r="370" spans="1:44" ht="12.75" customHeight="1" thickBot="1">
      <c r="A370" s="586" t="s">
        <v>374</v>
      </c>
      <c r="B370" s="952" t="s">
        <v>245</v>
      </c>
      <c r="C370" s="830">
        <v>957</v>
      </c>
      <c r="D370" s="831">
        <v>957</v>
      </c>
      <c r="E370" s="811"/>
      <c r="F370" s="565"/>
      <c r="G370" s="565"/>
      <c r="H370" s="565"/>
      <c r="I370" s="565"/>
      <c r="J370" s="565"/>
      <c r="K370" s="812"/>
      <c r="L370" s="565"/>
      <c r="M370" s="812"/>
      <c r="N370" s="565"/>
      <c r="O370" s="565"/>
      <c r="P370" s="565"/>
      <c r="Q370" s="565"/>
      <c r="R370" s="565"/>
      <c r="S370" s="565"/>
      <c r="T370" s="565"/>
      <c r="U370" s="565"/>
      <c r="V370" s="565"/>
      <c r="W370" s="565"/>
      <c r="X370" s="565"/>
      <c r="Y370" s="565"/>
      <c r="Z370" s="565"/>
      <c r="AA370" s="565"/>
      <c r="AB370" s="565"/>
      <c r="AC370" s="565"/>
      <c r="AD370" s="565"/>
      <c r="AE370" s="565"/>
      <c r="AF370" s="565"/>
      <c r="AG370" s="565"/>
      <c r="AH370" s="565"/>
      <c r="AI370" s="565"/>
      <c r="AJ370" s="565"/>
      <c r="AK370" s="565"/>
      <c r="AL370" s="565"/>
      <c r="AM370" s="565"/>
      <c r="AN370" s="565"/>
      <c r="AO370" s="565"/>
      <c r="AP370" s="565"/>
      <c r="AQ370" s="565"/>
      <c r="AR370" s="565"/>
    </row>
    <row r="371" spans="1:44" ht="17.25" thickTop="1" thickBot="1">
      <c r="A371" s="1104" t="s">
        <v>738</v>
      </c>
      <c r="B371" s="1105"/>
      <c r="C371" s="953">
        <f t="shared" ref="C371:D371" si="24">SUM(C362:C370)</f>
        <v>130054.9235</v>
      </c>
      <c r="D371" s="741">
        <f t="shared" si="24"/>
        <v>130054.9235</v>
      </c>
      <c r="E371" s="910">
        <f>SUM(E362:E370)</f>
        <v>0</v>
      </c>
      <c r="F371" s="565"/>
      <c r="G371" s="565"/>
      <c r="H371" s="565"/>
      <c r="I371" s="565"/>
      <c r="J371" s="565"/>
      <c r="K371" s="812"/>
      <c r="L371" s="565"/>
      <c r="M371" s="812"/>
      <c r="N371" s="565"/>
      <c r="O371" s="565"/>
      <c r="P371" s="565"/>
      <c r="Q371" s="565"/>
      <c r="R371" s="565"/>
      <c r="S371" s="565"/>
      <c r="T371" s="565"/>
      <c r="U371" s="565"/>
      <c r="V371" s="565"/>
      <c r="W371" s="565"/>
      <c r="X371" s="565"/>
      <c r="Y371" s="565"/>
      <c r="Z371" s="565"/>
      <c r="AA371" s="565"/>
      <c r="AB371" s="565"/>
      <c r="AC371" s="565"/>
      <c r="AD371" s="565"/>
      <c r="AE371" s="565"/>
      <c r="AF371" s="565"/>
      <c r="AG371" s="565"/>
      <c r="AH371" s="565"/>
      <c r="AI371" s="565"/>
      <c r="AJ371" s="565"/>
      <c r="AK371" s="565"/>
      <c r="AL371" s="565"/>
      <c r="AM371" s="565"/>
      <c r="AN371" s="565"/>
      <c r="AO371" s="565"/>
      <c r="AP371" s="565"/>
      <c r="AQ371" s="565"/>
      <c r="AR371" s="565"/>
    </row>
    <row r="372" spans="1:44" ht="10.35" customHeight="1">
      <c r="A372" s="617"/>
      <c r="C372" s="619"/>
      <c r="D372" s="619"/>
      <c r="E372" s="954"/>
      <c r="F372" s="565"/>
      <c r="G372" s="565"/>
      <c r="H372" s="565"/>
      <c r="I372" s="565"/>
      <c r="J372" s="565"/>
      <c r="K372" s="812"/>
      <c r="L372" s="565"/>
      <c r="M372" s="812"/>
      <c r="N372" s="565"/>
      <c r="O372" s="565"/>
      <c r="P372" s="565"/>
      <c r="Q372" s="565"/>
      <c r="R372" s="565"/>
      <c r="S372" s="565"/>
      <c r="T372" s="565"/>
      <c r="U372" s="565"/>
      <c r="V372" s="565"/>
      <c r="W372" s="565"/>
      <c r="X372" s="565"/>
      <c r="Y372" s="565"/>
      <c r="Z372" s="565"/>
      <c r="AA372" s="565"/>
      <c r="AB372" s="565"/>
      <c r="AC372" s="565"/>
      <c r="AD372" s="565"/>
      <c r="AE372" s="565"/>
      <c r="AF372" s="565"/>
      <c r="AG372" s="565"/>
      <c r="AH372" s="565"/>
      <c r="AI372" s="565"/>
      <c r="AJ372" s="565"/>
      <c r="AK372" s="565"/>
      <c r="AL372" s="565"/>
      <c r="AM372" s="565"/>
      <c r="AN372" s="565"/>
      <c r="AO372" s="565"/>
      <c r="AP372" s="565"/>
      <c r="AQ372" s="565"/>
      <c r="AR372" s="565"/>
    </row>
    <row r="373" spans="1:44" ht="16.5" thickBot="1">
      <c r="A373" s="1100" t="s">
        <v>2367</v>
      </c>
      <c r="B373" s="1101"/>
      <c r="C373" s="623"/>
      <c r="D373" s="623"/>
      <c r="E373" s="955"/>
      <c r="F373" s="565"/>
      <c r="G373" s="565"/>
      <c r="H373" s="565"/>
      <c r="I373" s="565"/>
      <c r="J373" s="565"/>
      <c r="K373" s="812"/>
      <c r="L373" s="565"/>
      <c r="M373" s="812"/>
      <c r="N373" s="565"/>
      <c r="O373" s="565"/>
      <c r="P373" s="565"/>
      <c r="Q373" s="565"/>
      <c r="R373" s="565"/>
      <c r="S373" s="565"/>
      <c r="T373" s="565"/>
      <c r="U373" s="565"/>
      <c r="V373" s="565"/>
      <c r="W373" s="565"/>
      <c r="X373" s="565"/>
      <c r="Y373" s="565"/>
      <c r="Z373" s="565"/>
      <c r="AA373" s="565"/>
      <c r="AB373" s="565"/>
      <c r="AC373" s="565"/>
      <c r="AD373" s="565"/>
      <c r="AE373" s="565"/>
      <c r="AF373" s="565"/>
      <c r="AG373" s="565"/>
      <c r="AH373" s="565"/>
      <c r="AI373" s="565"/>
      <c r="AJ373" s="565"/>
      <c r="AK373" s="565"/>
      <c r="AL373" s="565"/>
      <c r="AM373" s="565"/>
      <c r="AN373" s="565"/>
      <c r="AO373" s="565"/>
      <c r="AP373" s="565"/>
      <c r="AQ373" s="565"/>
      <c r="AR373" s="565"/>
    </row>
    <row r="374" spans="1:44" ht="12.75" customHeight="1" thickTop="1">
      <c r="A374" s="605" t="s">
        <v>375</v>
      </c>
      <c r="B374" s="624" t="s">
        <v>494</v>
      </c>
      <c r="C374" s="699">
        <v>1000</v>
      </c>
      <c r="D374" s="700">
        <v>1000</v>
      </c>
      <c r="E374" s="887"/>
      <c r="F374" s="565"/>
      <c r="G374" s="565"/>
      <c r="H374" s="565"/>
      <c r="I374" s="565"/>
      <c r="J374" s="565"/>
      <c r="K374" s="812"/>
      <c r="L374" s="565"/>
      <c r="M374" s="812"/>
      <c r="N374" s="565"/>
      <c r="O374" s="565"/>
      <c r="P374" s="565"/>
      <c r="Q374" s="565"/>
      <c r="R374" s="565"/>
      <c r="S374" s="565"/>
      <c r="T374" s="565"/>
      <c r="U374" s="565"/>
      <c r="V374" s="565"/>
      <c r="W374" s="565"/>
      <c r="X374" s="565"/>
      <c r="Y374" s="565"/>
      <c r="Z374" s="565"/>
      <c r="AA374" s="565"/>
      <c r="AB374" s="565"/>
      <c r="AC374" s="565"/>
      <c r="AD374" s="565"/>
      <c r="AE374" s="565"/>
      <c r="AF374" s="565"/>
      <c r="AG374" s="565"/>
      <c r="AH374" s="565"/>
      <c r="AI374" s="565"/>
      <c r="AJ374" s="565"/>
      <c r="AK374" s="565"/>
      <c r="AL374" s="565"/>
      <c r="AM374" s="565"/>
      <c r="AN374" s="565"/>
      <c r="AO374" s="565"/>
      <c r="AP374" s="565"/>
      <c r="AQ374" s="565"/>
      <c r="AR374" s="565"/>
    </row>
    <row r="375" spans="1:44" ht="12.75" customHeight="1">
      <c r="A375" s="579" t="s">
        <v>376</v>
      </c>
      <c r="B375" s="627" t="s">
        <v>495</v>
      </c>
      <c r="C375" s="703">
        <v>4000</v>
      </c>
      <c r="D375" s="704">
        <v>4000</v>
      </c>
      <c r="E375" s="811"/>
      <c r="F375" s="565"/>
      <c r="G375" s="565"/>
      <c r="H375" s="565"/>
      <c r="I375" s="565"/>
      <c r="J375" s="565"/>
      <c r="K375" s="812"/>
      <c r="L375" s="565"/>
      <c r="M375" s="812"/>
      <c r="N375" s="565"/>
      <c r="O375" s="565"/>
      <c r="P375" s="565"/>
      <c r="Q375" s="565"/>
      <c r="R375" s="565"/>
      <c r="S375" s="565"/>
      <c r="T375" s="565"/>
      <c r="U375" s="565"/>
      <c r="V375" s="565"/>
      <c r="W375" s="565"/>
      <c r="X375" s="565"/>
      <c r="Y375" s="565"/>
      <c r="Z375" s="565"/>
      <c r="AA375" s="565"/>
      <c r="AB375" s="565"/>
      <c r="AC375" s="565"/>
      <c r="AD375" s="565"/>
      <c r="AE375" s="565"/>
      <c r="AF375" s="565"/>
      <c r="AG375" s="565"/>
      <c r="AH375" s="565"/>
      <c r="AI375" s="565"/>
      <c r="AJ375" s="565"/>
      <c r="AK375" s="565"/>
      <c r="AL375" s="565"/>
      <c r="AM375" s="565"/>
      <c r="AN375" s="565"/>
      <c r="AO375" s="565"/>
      <c r="AP375" s="565"/>
      <c r="AQ375" s="565"/>
      <c r="AR375" s="565"/>
    </row>
    <row r="376" spans="1:44" ht="12.75" customHeight="1">
      <c r="A376" s="579" t="s">
        <v>377</v>
      </c>
      <c r="B376" s="627" t="s">
        <v>2407</v>
      </c>
      <c r="C376" s="703">
        <v>0</v>
      </c>
      <c r="D376" s="704">
        <v>0</v>
      </c>
      <c r="E376" s="811"/>
      <c r="F376" s="565"/>
      <c r="G376" s="565"/>
      <c r="H376" s="565"/>
      <c r="I376" s="565"/>
      <c r="J376" s="565"/>
      <c r="K376" s="812"/>
      <c r="L376" s="565"/>
      <c r="M376" s="812"/>
      <c r="N376" s="565"/>
      <c r="O376" s="565"/>
      <c r="P376" s="565"/>
      <c r="Q376" s="565"/>
      <c r="R376" s="565"/>
      <c r="S376" s="565"/>
      <c r="T376" s="565"/>
      <c r="U376" s="565"/>
      <c r="V376" s="565"/>
      <c r="W376" s="565"/>
      <c r="X376" s="565"/>
      <c r="Y376" s="565"/>
      <c r="Z376" s="565"/>
      <c r="AA376" s="565"/>
      <c r="AB376" s="565"/>
      <c r="AC376" s="565"/>
      <c r="AD376" s="565"/>
      <c r="AE376" s="565"/>
      <c r="AF376" s="565"/>
      <c r="AG376" s="565"/>
      <c r="AH376" s="565"/>
      <c r="AI376" s="565"/>
      <c r="AJ376" s="565"/>
      <c r="AK376" s="565"/>
      <c r="AL376" s="565"/>
      <c r="AM376" s="565"/>
      <c r="AN376" s="565"/>
      <c r="AO376" s="565"/>
      <c r="AP376" s="565"/>
      <c r="AQ376" s="565"/>
      <c r="AR376" s="565"/>
    </row>
    <row r="377" spans="1:44" ht="12.75" customHeight="1">
      <c r="A377" s="579" t="s">
        <v>378</v>
      </c>
      <c r="B377" s="627" t="s">
        <v>493</v>
      </c>
      <c r="C377" s="703">
        <v>0</v>
      </c>
      <c r="D377" s="704">
        <v>0</v>
      </c>
      <c r="E377" s="811"/>
      <c r="F377" s="565"/>
      <c r="G377" s="565"/>
      <c r="H377" s="565"/>
      <c r="I377" s="565"/>
      <c r="J377" s="565"/>
      <c r="K377" s="812"/>
      <c r="L377" s="565"/>
      <c r="M377" s="812"/>
      <c r="N377" s="565"/>
      <c r="O377" s="565"/>
      <c r="P377" s="565"/>
      <c r="Q377" s="565"/>
      <c r="R377" s="565"/>
      <c r="S377" s="565"/>
      <c r="T377" s="565"/>
      <c r="U377" s="565"/>
      <c r="V377" s="565"/>
      <c r="W377" s="565"/>
      <c r="X377" s="565"/>
      <c r="Y377" s="565"/>
      <c r="Z377" s="565"/>
      <c r="AA377" s="565"/>
      <c r="AB377" s="565"/>
      <c r="AC377" s="565"/>
      <c r="AD377" s="565"/>
      <c r="AE377" s="565"/>
      <c r="AF377" s="565"/>
      <c r="AG377" s="565"/>
      <c r="AH377" s="565"/>
      <c r="AI377" s="565"/>
      <c r="AJ377" s="565"/>
      <c r="AK377" s="565"/>
      <c r="AL377" s="565"/>
      <c r="AM377" s="565"/>
      <c r="AN377" s="565"/>
      <c r="AO377" s="565"/>
      <c r="AP377" s="565"/>
      <c r="AQ377" s="565"/>
      <c r="AR377" s="565"/>
    </row>
    <row r="378" spans="1:44" ht="12.75" customHeight="1">
      <c r="A378" s="579" t="s">
        <v>379</v>
      </c>
      <c r="B378" s="627" t="s">
        <v>462</v>
      </c>
      <c r="C378" s="703"/>
      <c r="D378" s="704"/>
      <c r="E378" s="811"/>
      <c r="F378" s="565"/>
      <c r="G378" s="565"/>
      <c r="H378" s="565"/>
      <c r="I378" s="565"/>
      <c r="J378" s="565"/>
      <c r="K378" s="812"/>
      <c r="L378" s="565"/>
      <c r="M378" s="812"/>
      <c r="N378" s="565"/>
      <c r="O378" s="565"/>
      <c r="P378" s="565"/>
      <c r="Q378" s="565"/>
      <c r="R378" s="565"/>
      <c r="S378" s="565"/>
      <c r="T378" s="565"/>
      <c r="U378" s="565"/>
      <c r="V378" s="565"/>
      <c r="W378" s="565"/>
      <c r="X378" s="565"/>
      <c r="Y378" s="565"/>
      <c r="Z378" s="565"/>
      <c r="AA378" s="565"/>
      <c r="AB378" s="565"/>
      <c r="AC378" s="565"/>
      <c r="AD378" s="565"/>
      <c r="AE378" s="565"/>
      <c r="AF378" s="565"/>
      <c r="AG378" s="565"/>
      <c r="AH378" s="565"/>
      <c r="AI378" s="565"/>
      <c r="AJ378" s="565"/>
      <c r="AK378" s="565"/>
      <c r="AL378" s="565"/>
      <c r="AM378" s="565"/>
      <c r="AN378" s="565"/>
      <c r="AO378" s="565"/>
      <c r="AP378" s="565"/>
      <c r="AQ378" s="565"/>
      <c r="AR378" s="565"/>
    </row>
    <row r="379" spans="1:44" ht="12.75" customHeight="1">
      <c r="A379" s="579" t="s">
        <v>380</v>
      </c>
      <c r="B379" s="627" t="s">
        <v>512</v>
      </c>
      <c r="C379" s="703">
        <f>1000+(50*8)</f>
        <v>1400</v>
      </c>
      <c r="D379" s="704">
        <f>1000+(50*8)</f>
        <v>1400</v>
      </c>
      <c r="E379" s="811"/>
      <c r="F379" s="565"/>
      <c r="G379" s="565"/>
      <c r="H379" s="565"/>
      <c r="I379" s="565"/>
      <c r="J379" s="565"/>
      <c r="K379" s="812"/>
      <c r="L379" s="565"/>
      <c r="M379" s="812"/>
      <c r="N379" s="565"/>
      <c r="O379" s="565"/>
      <c r="P379" s="565"/>
      <c r="Q379" s="565"/>
      <c r="R379" s="565"/>
      <c r="S379" s="565"/>
      <c r="T379" s="565"/>
      <c r="U379" s="565"/>
      <c r="V379" s="565"/>
      <c r="W379" s="565"/>
      <c r="X379" s="565"/>
      <c r="Y379" s="565"/>
      <c r="Z379" s="565"/>
      <c r="AA379" s="565"/>
      <c r="AB379" s="565"/>
      <c r="AC379" s="565"/>
      <c r="AD379" s="565"/>
      <c r="AE379" s="565"/>
      <c r="AF379" s="565"/>
      <c r="AG379" s="565"/>
      <c r="AH379" s="565"/>
      <c r="AI379" s="565"/>
      <c r="AJ379" s="565"/>
      <c r="AK379" s="565"/>
      <c r="AL379" s="565"/>
      <c r="AM379" s="565"/>
      <c r="AN379" s="565"/>
      <c r="AO379" s="565"/>
      <c r="AP379" s="565"/>
      <c r="AQ379" s="565"/>
      <c r="AR379" s="565"/>
    </row>
    <row r="380" spans="1:44" ht="12.75" customHeight="1">
      <c r="A380" s="579" t="s">
        <v>381</v>
      </c>
      <c r="B380" s="627" t="s">
        <v>478</v>
      </c>
      <c r="C380" s="703">
        <v>0</v>
      </c>
      <c r="D380" s="704">
        <v>0</v>
      </c>
      <c r="E380" s="811"/>
      <c r="F380" s="565"/>
      <c r="G380" s="565"/>
      <c r="H380" s="565"/>
      <c r="I380" s="565"/>
      <c r="J380" s="565"/>
      <c r="K380" s="812"/>
      <c r="L380" s="565"/>
      <c r="M380" s="812"/>
      <c r="N380" s="565"/>
      <c r="O380" s="565"/>
      <c r="P380" s="565"/>
      <c r="Q380" s="565"/>
      <c r="R380" s="565"/>
      <c r="S380" s="565"/>
      <c r="T380" s="565"/>
      <c r="U380" s="565"/>
      <c r="V380" s="565"/>
      <c r="W380" s="565"/>
      <c r="X380" s="565"/>
      <c r="Y380" s="565"/>
      <c r="Z380" s="565"/>
      <c r="AA380" s="565"/>
      <c r="AB380" s="565"/>
      <c r="AC380" s="565"/>
      <c r="AD380" s="565"/>
      <c r="AE380" s="565"/>
      <c r="AF380" s="565"/>
      <c r="AG380" s="565"/>
      <c r="AH380" s="565"/>
      <c r="AI380" s="565"/>
      <c r="AJ380" s="565"/>
      <c r="AK380" s="565"/>
      <c r="AL380" s="565"/>
      <c r="AM380" s="565"/>
      <c r="AN380" s="565"/>
      <c r="AO380" s="565"/>
      <c r="AP380" s="565"/>
      <c r="AQ380" s="565"/>
      <c r="AR380" s="565"/>
    </row>
    <row r="381" spans="1:44" ht="12.75" customHeight="1">
      <c r="A381" s="579" t="s">
        <v>382</v>
      </c>
      <c r="B381" s="627" t="s">
        <v>460</v>
      </c>
      <c r="C381" s="703">
        <v>0</v>
      </c>
      <c r="D381" s="704">
        <v>0</v>
      </c>
      <c r="E381" s="811"/>
      <c r="F381" s="565"/>
      <c r="G381" s="565"/>
      <c r="H381" s="565"/>
      <c r="I381" s="565"/>
      <c r="J381" s="565"/>
      <c r="K381" s="812"/>
      <c r="L381" s="565"/>
      <c r="M381" s="812"/>
      <c r="N381" s="565"/>
      <c r="O381" s="565"/>
      <c r="P381" s="565"/>
      <c r="Q381" s="565"/>
      <c r="R381" s="565"/>
      <c r="S381" s="565"/>
      <c r="T381" s="565"/>
      <c r="U381" s="565"/>
      <c r="V381" s="565"/>
      <c r="W381" s="565"/>
      <c r="X381" s="565"/>
      <c r="Y381" s="565"/>
      <c r="Z381" s="565"/>
      <c r="AA381" s="565"/>
      <c r="AB381" s="565"/>
      <c r="AC381" s="565"/>
      <c r="AD381" s="565"/>
      <c r="AE381" s="565"/>
      <c r="AF381" s="565"/>
      <c r="AG381" s="565"/>
      <c r="AH381" s="565"/>
      <c r="AI381" s="565"/>
      <c r="AJ381" s="565"/>
      <c r="AK381" s="565"/>
      <c r="AL381" s="565"/>
      <c r="AM381" s="565"/>
      <c r="AN381" s="565"/>
      <c r="AO381" s="565"/>
      <c r="AP381" s="565"/>
      <c r="AQ381" s="565"/>
      <c r="AR381" s="565"/>
    </row>
    <row r="382" spans="1:44" ht="12.75" customHeight="1">
      <c r="A382" s="579" t="s">
        <v>383</v>
      </c>
      <c r="B382" s="627" t="s">
        <v>430</v>
      </c>
      <c r="C382" s="703">
        <v>1000</v>
      </c>
      <c r="D382" s="704">
        <v>1000</v>
      </c>
      <c r="E382" s="811"/>
      <c r="F382" s="565"/>
      <c r="G382" s="565"/>
      <c r="H382" s="565"/>
      <c r="I382" s="565"/>
      <c r="J382" s="565"/>
      <c r="K382" s="812"/>
      <c r="L382" s="565"/>
      <c r="M382" s="812"/>
      <c r="N382" s="565"/>
      <c r="O382" s="565"/>
      <c r="P382" s="565"/>
      <c r="Q382" s="565"/>
      <c r="R382" s="565"/>
      <c r="S382" s="565"/>
      <c r="T382" s="565"/>
      <c r="U382" s="565"/>
      <c r="V382" s="565"/>
      <c r="W382" s="565"/>
      <c r="X382" s="565"/>
      <c r="Y382" s="565"/>
      <c r="Z382" s="565"/>
      <c r="AA382" s="565"/>
      <c r="AB382" s="565"/>
      <c r="AC382" s="565"/>
      <c r="AD382" s="565"/>
      <c r="AE382" s="565"/>
      <c r="AF382" s="565"/>
      <c r="AG382" s="565"/>
      <c r="AH382" s="565"/>
      <c r="AI382" s="565"/>
      <c r="AJ382" s="565"/>
      <c r="AK382" s="565"/>
      <c r="AL382" s="565"/>
      <c r="AM382" s="565"/>
      <c r="AN382" s="565"/>
      <c r="AO382" s="565"/>
      <c r="AP382" s="565"/>
      <c r="AQ382" s="565"/>
      <c r="AR382" s="565"/>
    </row>
    <row r="383" spans="1:44" ht="12.75" customHeight="1">
      <c r="A383" s="579" t="s">
        <v>384</v>
      </c>
      <c r="B383" s="627" t="s">
        <v>482</v>
      </c>
      <c r="C383" s="703">
        <v>5000</v>
      </c>
      <c r="D383" s="704">
        <v>5000</v>
      </c>
      <c r="E383" s="811"/>
      <c r="F383" s="565"/>
      <c r="G383" s="565"/>
      <c r="H383" s="565"/>
      <c r="I383" s="565"/>
      <c r="J383" s="565"/>
      <c r="K383" s="812"/>
      <c r="L383" s="565"/>
      <c r="M383" s="812"/>
      <c r="N383" s="565"/>
      <c r="O383" s="565"/>
      <c r="P383" s="565"/>
      <c r="Q383" s="565"/>
      <c r="R383" s="565"/>
      <c r="S383" s="565"/>
      <c r="T383" s="565"/>
      <c r="U383" s="565"/>
      <c r="V383" s="565"/>
      <c r="W383" s="565"/>
      <c r="X383" s="565"/>
      <c r="Y383" s="565"/>
      <c r="Z383" s="565"/>
      <c r="AA383" s="565"/>
      <c r="AB383" s="565"/>
      <c r="AC383" s="565"/>
      <c r="AD383" s="565"/>
      <c r="AE383" s="565"/>
      <c r="AF383" s="565"/>
      <c r="AG383" s="565"/>
      <c r="AH383" s="565"/>
      <c r="AI383" s="565"/>
      <c r="AJ383" s="565"/>
      <c r="AK383" s="565"/>
      <c r="AL383" s="565"/>
      <c r="AM383" s="565"/>
      <c r="AN383" s="565"/>
      <c r="AO383" s="565"/>
      <c r="AP383" s="565"/>
      <c r="AQ383" s="565"/>
      <c r="AR383" s="565"/>
    </row>
    <row r="384" spans="1:44" ht="12.75" customHeight="1">
      <c r="A384" s="579" t="s">
        <v>385</v>
      </c>
      <c r="B384" s="627" t="s">
        <v>481</v>
      </c>
      <c r="C384" s="703">
        <v>500</v>
      </c>
      <c r="D384" s="704">
        <v>500</v>
      </c>
      <c r="E384" s="811"/>
      <c r="F384" s="565"/>
      <c r="G384" s="565"/>
      <c r="H384" s="565"/>
      <c r="I384" s="565"/>
      <c r="J384" s="565"/>
      <c r="K384" s="812"/>
      <c r="L384" s="565"/>
      <c r="M384" s="812"/>
      <c r="N384" s="565"/>
      <c r="O384" s="565"/>
      <c r="P384" s="565"/>
      <c r="Q384" s="565"/>
      <c r="R384" s="565"/>
      <c r="S384" s="565"/>
      <c r="T384" s="565"/>
      <c r="U384" s="565"/>
      <c r="V384" s="565"/>
      <c r="W384" s="565"/>
      <c r="X384" s="565"/>
      <c r="Y384" s="565"/>
      <c r="Z384" s="565"/>
      <c r="AA384" s="565"/>
      <c r="AB384" s="565"/>
      <c r="AC384" s="565"/>
      <c r="AD384" s="565"/>
      <c r="AE384" s="565"/>
      <c r="AF384" s="565"/>
      <c r="AG384" s="565"/>
      <c r="AH384" s="565"/>
      <c r="AI384" s="565"/>
      <c r="AJ384" s="565"/>
      <c r="AK384" s="565"/>
      <c r="AL384" s="565"/>
      <c r="AM384" s="565"/>
      <c r="AN384" s="565"/>
      <c r="AO384" s="565"/>
      <c r="AP384" s="565"/>
      <c r="AQ384" s="565"/>
      <c r="AR384" s="565"/>
    </row>
    <row r="385" spans="1:44" ht="12.75" customHeight="1">
      <c r="A385" s="579" t="s">
        <v>386</v>
      </c>
      <c r="B385" s="627" t="s">
        <v>486</v>
      </c>
      <c r="C385" s="703">
        <v>800</v>
      </c>
      <c r="D385" s="704">
        <v>800</v>
      </c>
      <c r="E385" s="811"/>
      <c r="F385" s="565"/>
      <c r="G385" s="565"/>
      <c r="H385" s="565"/>
      <c r="I385" s="565"/>
      <c r="J385" s="565"/>
      <c r="K385" s="812"/>
      <c r="L385" s="565"/>
      <c r="M385" s="812"/>
      <c r="N385" s="565"/>
      <c r="O385" s="565"/>
      <c r="P385" s="565"/>
      <c r="Q385" s="565"/>
      <c r="R385" s="565"/>
      <c r="S385" s="565"/>
      <c r="T385" s="565"/>
      <c r="U385" s="565"/>
      <c r="V385" s="565"/>
      <c r="W385" s="565"/>
      <c r="X385" s="565"/>
      <c r="Y385" s="565"/>
      <c r="Z385" s="565"/>
      <c r="AA385" s="565"/>
      <c r="AB385" s="565"/>
      <c r="AC385" s="565"/>
      <c r="AD385" s="565"/>
      <c r="AE385" s="565"/>
      <c r="AF385" s="565"/>
      <c r="AG385" s="565"/>
      <c r="AH385" s="565"/>
      <c r="AI385" s="565"/>
      <c r="AJ385" s="565"/>
      <c r="AK385" s="565"/>
      <c r="AL385" s="565"/>
      <c r="AM385" s="565"/>
      <c r="AN385" s="565"/>
      <c r="AO385" s="565"/>
      <c r="AP385" s="565"/>
      <c r="AQ385" s="565"/>
      <c r="AR385" s="565"/>
    </row>
    <row r="386" spans="1:44" ht="12.75" customHeight="1">
      <c r="A386" s="579" t="s">
        <v>387</v>
      </c>
      <c r="B386" s="627" t="s">
        <v>484</v>
      </c>
      <c r="C386" s="703">
        <v>60000</v>
      </c>
      <c r="D386" s="704">
        <v>60000</v>
      </c>
      <c r="E386" s="811"/>
      <c r="F386" s="565" t="s">
        <v>2435</v>
      </c>
      <c r="G386" s="565"/>
      <c r="H386" s="565"/>
      <c r="I386" s="565"/>
      <c r="J386" s="565"/>
      <c r="K386" s="812"/>
      <c r="L386" s="565"/>
      <c r="M386" s="812"/>
      <c r="N386" s="565"/>
      <c r="O386" s="565"/>
      <c r="P386" s="565"/>
      <c r="Q386" s="565"/>
      <c r="R386" s="565"/>
      <c r="S386" s="565"/>
      <c r="T386" s="565"/>
      <c r="U386" s="565"/>
      <c r="V386" s="565"/>
      <c r="W386" s="565"/>
      <c r="X386" s="565"/>
      <c r="Y386" s="565"/>
      <c r="Z386" s="565"/>
      <c r="AA386" s="565"/>
      <c r="AB386" s="565"/>
      <c r="AC386" s="565"/>
      <c r="AD386" s="565"/>
      <c r="AE386" s="565"/>
      <c r="AF386" s="565"/>
      <c r="AG386" s="565"/>
      <c r="AH386" s="565"/>
      <c r="AI386" s="565"/>
      <c r="AJ386" s="565"/>
      <c r="AK386" s="565"/>
      <c r="AL386" s="565"/>
      <c r="AM386" s="565"/>
      <c r="AN386" s="565"/>
      <c r="AO386" s="565"/>
      <c r="AP386" s="565"/>
      <c r="AQ386" s="565"/>
      <c r="AR386" s="565"/>
    </row>
    <row r="387" spans="1:44" ht="12.75" customHeight="1">
      <c r="A387" s="579" t="s">
        <v>388</v>
      </c>
      <c r="B387" s="627" t="s">
        <v>468</v>
      </c>
      <c r="C387" s="703">
        <v>203000</v>
      </c>
      <c r="D387" s="704">
        <v>203000</v>
      </c>
      <c r="E387" s="811"/>
      <c r="F387" s="565" t="s">
        <v>2436</v>
      </c>
      <c r="G387" s="565"/>
      <c r="H387" s="565"/>
      <c r="I387" s="565"/>
      <c r="J387" s="565"/>
      <c r="K387" s="812"/>
      <c r="L387" s="565"/>
      <c r="M387" s="812"/>
      <c r="N387" s="565"/>
      <c r="O387" s="565"/>
      <c r="P387" s="565"/>
      <c r="Q387" s="565"/>
      <c r="R387" s="565"/>
      <c r="S387" s="565"/>
      <c r="T387" s="565"/>
      <c r="U387" s="565"/>
      <c r="V387" s="565"/>
      <c r="W387" s="565"/>
      <c r="X387" s="565"/>
      <c r="Y387" s="565"/>
      <c r="Z387" s="565"/>
      <c r="AA387" s="565"/>
      <c r="AB387" s="565"/>
      <c r="AC387" s="565"/>
      <c r="AD387" s="565"/>
      <c r="AE387" s="565"/>
      <c r="AF387" s="565"/>
      <c r="AG387" s="565"/>
      <c r="AH387" s="565"/>
      <c r="AI387" s="565"/>
      <c r="AJ387" s="565"/>
      <c r="AK387" s="565"/>
      <c r="AL387" s="565"/>
      <c r="AM387" s="565"/>
      <c r="AN387" s="565"/>
      <c r="AO387" s="565"/>
      <c r="AP387" s="565"/>
      <c r="AQ387" s="565"/>
      <c r="AR387" s="565"/>
    </row>
    <row r="388" spans="1:44" ht="12.75" customHeight="1" thickBot="1">
      <c r="A388" s="579" t="s">
        <v>389</v>
      </c>
      <c r="B388" s="627" t="s">
        <v>432</v>
      </c>
      <c r="C388" s="867">
        <v>300</v>
      </c>
      <c r="D388" s="831">
        <v>300</v>
      </c>
      <c r="E388" s="811"/>
      <c r="F388" s="565"/>
      <c r="G388" s="565"/>
      <c r="H388" s="565"/>
      <c r="I388" s="565"/>
      <c r="J388" s="565"/>
      <c r="K388" s="812"/>
      <c r="L388" s="565"/>
      <c r="M388" s="812"/>
      <c r="N388" s="565"/>
      <c r="O388" s="565"/>
      <c r="P388" s="565"/>
      <c r="Q388" s="565"/>
      <c r="R388" s="565"/>
      <c r="S388" s="565"/>
      <c r="T388" s="565"/>
      <c r="U388" s="565"/>
      <c r="V388" s="565"/>
      <c r="W388" s="565"/>
      <c r="X388" s="565"/>
      <c r="Y388" s="565"/>
      <c r="Z388" s="565"/>
      <c r="AA388" s="565"/>
      <c r="AB388" s="565"/>
      <c r="AC388" s="565"/>
      <c r="AD388" s="565"/>
      <c r="AE388" s="565"/>
      <c r="AF388" s="565"/>
      <c r="AG388" s="565"/>
      <c r="AH388" s="565"/>
      <c r="AI388" s="565"/>
      <c r="AJ388" s="565"/>
      <c r="AK388" s="565"/>
      <c r="AL388" s="565"/>
      <c r="AM388" s="565"/>
      <c r="AN388" s="565"/>
      <c r="AO388" s="565"/>
      <c r="AP388" s="565"/>
      <c r="AQ388" s="565"/>
      <c r="AR388" s="565"/>
    </row>
    <row r="389" spans="1:44" ht="17.25" thickTop="1" thickBot="1">
      <c r="A389" s="1112" t="s">
        <v>168</v>
      </c>
      <c r="B389" s="1113"/>
      <c r="C389" s="868">
        <f t="shared" ref="C389:E389" si="25">SUM(C374:C388)</f>
        <v>277000</v>
      </c>
      <c r="D389" s="869">
        <f t="shared" si="25"/>
        <v>277000</v>
      </c>
      <c r="E389" s="956">
        <f t="shared" si="25"/>
        <v>0</v>
      </c>
      <c r="F389" s="565"/>
      <c r="G389" s="565"/>
      <c r="H389" s="565"/>
      <c r="I389" s="565"/>
      <c r="J389" s="565"/>
      <c r="K389" s="812"/>
      <c r="L389" s="565"/>
      <c r="M389" s="812"/>
      <c r="N389" s="565"/>
      <c r="O389" s="565"/>
      <c r="P389" s="565"/>
      <c r="Q389" s="565"/>
      <c r="R389" s="565"/>
      <c r="S389" s="565"/>
      <c r="T389" s="565"/>
      <c r="U389" s="565"/>
      <c r="V389" s="565"/>
      <c r="W389" s="565"/>
      <c r="X389" s="565"/>
      <c r="Y389" s="565"/>
      <c r="Z389" s="565"/>
      <c r="AA389" s="565"/>
      <c r="AB389" s="565"/>
      <c r="AC389" s="565"/>
      <c r="AD389" s="565"/>
      <c r="AE389" s="565"/>
      <c r="AF389" s="565"/>
      <c r="AG389" s="565"/>
      <c r="AH389" s="565"/>
      <c r="AI389" s="565"/>
      <c r="AJ389" s="565"/>
      <c r="AK389" s="565"/>
      <c r="AL389" s="565"/>
      <c r="AM389" s="565"/>
      <c r="AN389" s="565"/>
      <c r="AO389" s="565"/>
      <c r="AP389" s="565"/>
      <c r="AQ389" s="565"/>
      <c r="AR389" s="565"/>
    </row>
    <row r="390" spans="1:44" ht="10.35" customHeight="1" thickTop="1">
      <c r="A390" s="617"/>
      <c r="C390" s="620"/>
      <c r="D390" s="620"/>
      <c r="E390" s="957"/>
      <c r="F390" s="565"/>
      <c r="G390" s="565"/>
      <c r="H390" s="565"/>
      <c r="I390" s="565"/>
      <c r="J390" s="565"/>
      <c r="K390" s="812"/>
      <c r="L390" s="565"/>
      <c r="M390" s="812"/>
      <c r="N390" s="565"/>
      <c r="O390" s="565"/>
      <c r="P390" s="565"/>
      <c r="Q390" s="565"/>
      <c r="R390" s="565"/>
      <c r="S390" s="565"/>
      <c r="T390" s="565"/>
      <c r="U390" s="565"/>
      <c r="V390" s="565"/>
      <c r="W390" s="565"/>
      <c r="X390" s="565"/>
      <c r="Y390" s="565"/>
      <c r="Z390" s="565"/>
      <c r="AA390" s="565"/>
      <c r="AB390" s="565"/>
      <c r="AC390" s="565"/>
      <c r="AD390" s="565"/>
      <c r="AE390" s="565"/>
      <c r="AF390" s="565"/>
      <c r="AG390" s="565"/>
      <c r="AH390" s="565"/>
      <c r="AI390" s="565"/>
      <c r="AJ390" s="565"/>
      <c r="AK390" s="565"/>
      <c r="AL390" s="565"/>
      <c r="AM390" s="565"/>
      <c r="AN390" s="565"/>
      <c r="AO390" s="565"/>
      <c r="AP390" s="565"/>
      <c r="AQ390" s="565"/>
      <c r="AR390" s="565"/>
    </row>
    <row r="391" spans="1:44" ht="16.350000000000001" customHeight="1" thickBot="1">
      <c r="A391" s="621" t="s">
        <v>138</v>
      </c>
      <c r="B391" s="762"/>
      <c r="C391" s="623"/>
      <c r="D391" s="623"/>
      <c r="E391" s="958"/>
      <c r="F391" s="565"/>
      <c r="G391" s="565"/>
      <c r="H391" s="565"/>
      <c r="I391" s="565"/>
      <c r="J391" s="565"/>
      <c r="K391" s="812"/>
      <c r="L391" s="565"/>
      <c r="M391" s="812"/>
      <c r="N391" s="565"/>
      <c r="O391" s="565"/>
      <c r="P391" s="565"/>
      <c r="Q391" s="565"/>
      <c r="R391" s="565"/>
      <c r="S391" s="565"/>
      <c r="T391" s="565"/>
      <c r="U391" s="565"/>
      <c r="V391" s="565"/>
      <c r="W391" s="565"/>
      <c r="X391" s="565"/>
      <c r="Y391" s="565"/>
      <c r="Z391" s="565"/>
      <c r="AA391" s="565"/>
      <c r="AB391" s="565"/>
      <c r="AC391" s="565"/>
      <c r="AD391" s="565"/>
      <c r="AE391" s="565"/>
      <c r="AF391" s="565"/>
      <c r="AG391" s="565"/>
      <c r="AH391" s="565"/>
      <c r="AI391" s="565"/>
      <c r="AJ391" s="565"/>
      <c r="AK391" s="565"/>
      <c r="AL391" s="565"/>
      <c r="AM391" s="565"/>
      <c r="AN391" s="565"/>
      <c r="AO391" s="565"/>
      <c r="AP391" s="565"/>
      <c r="AQ391" s="565"/>
      <c r="AR391" s="565"/>
    </row>
    <row r="392" spans="1:44" ht="12.75" customHeight="1" thickTop="1">
      <c r="A392" s="605" t="s">
        <v>390</v>
      </c>
      <c r="B392" s="624" t="s">
        <v>434</v>
      </c>
      <c r="C392" s="625">
        <v>500</v>
      </c>
      <c r="D392" s="626">
        <v>500</v>
      </c>
      <c r="E392" s="880"/>
      <c r="F392" s="565"/>
      <c r="G392" s="565"/>
      <c r="H392" s="565"/>
      <c r="I392" s="565"/>
      <c r="J392" s="565"/>
      <c r="K392" s="812"/>
      <c r="L392" s="565"/>
      <c r="M392" s="812"/>
      <c r="N392" s="565"/>
      <c r="O392" s="565"/>
      <c r="P392" s="565"/>
      <c r="Q392" s="565"/>
      <c r="R392" s="565"/>
      <c r="S392" s="565"/>
      <c r="T392" s="565"/>
      <c r="U392" s="565"/>
      <c r="V392" s="565"/>
      <c r="W392" s="565"/>
      <c r="X392" s="565"/>
      <c r="Y392" s="565"/>
      <c r="Z392" s="565"/>
      <c r="AA392" s="565"/>
      <c r="AB392" s="565"/>
      <c r="AC392" s="565"/>
      <c r="AD392" s="565"/>
      <c r="AE392" s="565"/>
      <c r="AF392" s="565"/>
      <c r="AG392" s="565"/>
      <c r="AH392" s="565"/>
      <c r="AI392" s="565"/>
      <c r="AJ392" s="565"/>
      <c r="AK392" s="565"/>
      <c r="AL392" s="565"/>
      <c r="AM392" s="565"/>
      <c r="AN392" s="565"/>
      <c r="AO392" s="565"/>
      <c r="AP392" s="565"/>
      <c r="AQ392" s="565"/>
      <c r="AR392" s="565"/>
    </row>
    <row r="393" spans="1:44" ht="12.75" customHeight="1">
      <c r="A393" s="579" t="s">
        <v>391</v>
      </c>
      <c r="B393" s="627" t="s">
        <v>439</v>
      </c>
      <c r="C393" s="628">
        <v>600</v>
      </c>
      <c r="D393" s="629">
        <v>600</v>
      </c>
      <c r="E393" s="881"/>
      <c r="F393" s="565"/>
      <c r="G393" s="565"/>
      <c r="H393" s="565"/>
      <c r="I393" s="565"/>
      <c r="J393" s="565"/>
      <c r="K393" s="812"/>
      <c r="L393" s="565"/>
      <c r="M393" s="812"/>
      <c r="N393" s="565"/>
      <c r="O393" s="565"/>
      <c r="P393" s="565"/>
      <c r="Q393" s="565"/>
      <c r="R393" s="565"/>
      <c r="S393" s="565"/>
      <c r="T393" s="565"/>
      <c r="U393" s="565"/>
      <c r="V393" s="565"/>
      <c r="W393" s="565"/>
      <c r="X393" s="565"/>
      <c r="Y393" s="565"/>
      <c r="Z393" s="565"/>
      <c r="AA393" s="565"/>
      <c r="AB393" s="565"/>
      <c r="AC393" s="565"/>
      <c r="AD393" s="565"/>
      <c r="AE393" s="565"/>
      <c r="AF393" s="565"/>
      <c r="AG393" s="565"/>
      <c r="AH393" s="565"/>
      <c r="AI393" s="565"/>
      <c r="AJ393" s="565"/>
      <c r="AK393" s="565"/>
      <c r="AL393" s="565"/>
      <c r="AM393" s="565"/>
      <c r="AN393" s="565"/>
      <c r="AO393" s="565"/>
      <c r="AP393" s="565"/>
      <c r="AQ393" s="565"/>
      <c r="AR393" s="565"/>
    </row>
    <row r="394" spans="1:44" ht="12.75" customHeight="1">
      <c r="A394" s="579" t="s">
        <v>392</v>
      </c>
      <c r="B394" s="627" t="s">
        <v>453</v>
      </c>
      <c r="C394" s="628"/>
      <c r="D394" s="629"/>
      <c r="E394" s="881"/>
      <c r="F394" s="565"/>
      <c r="G394" s="565"/>
      <c r="H394" s="565"/>
      <c r="I394" s="565"/>
      <c r="J394" s="565"/>
      <c r="K394" s="812"/>
      <c r="L394" s="565"/>
      <c r="M394" s="812"/>
      <c r="N394" s="565"/>
      <c r="O394" s="565"/>
      <c r="P394" s="565"/>
      <c r="Q394" s="565"/>
      <c r="R394" s="565"/>
      <c r="S394" s="565"/>
      <c r="T394" s="565"/>
      <c r="U394" s="565"/>
      <c r="V394" s="565"/>
      <c r="W394" s="565"/>
      <c r="X394" s="565"/>
      <c r="Y394" s="565"/>
      <c r="Z394" s="565"/>
      <c r="AA394" s="565"/>
      <c r="AB394" s="565"/>
      <c r="AC394" s="565"/>
      <c r="AD394" s="565"/>
      <c r="AE394" s="565"/>
      <c r="AF394" s="565"/>
      <c r="AG394" s="565"/>
      <c r="AH394" s="565"/>
      <c r="AI394" s="565"/>
      <c r="AJ394" s="565"/>
      <c r="AK394" s="565"/>
      <c r="AL394" s="565"/>
      <c r="AM394" s="565"/>
      <c r="AN394" s="565"/>
      <c r="AO394" s="565"/>
      <c r="AP394" s="565"/>
      <c r="AQ394" s="565"/>
      <c r="AR394" s="565"/>
    </row>
    <row r="395" spans="1:44" ht="12.75" customHeight="1">
      <c r="A395" s="579" t="s">
        <v>393</v>
      </c>
      <c r="B395" s="627" t="s">
        <v>456</v>
      </c>
      <c r="C395" s="703">
        <v>0</v>
      </c>
      <c r="D395" s="704">
        <v>0</v>
      </c>
      <c r="E395" s="881"/>
      <c r="F395" s="565"/>
      <c r="G395" s="565"/>
      <c r="H395" s="565"/>
      <c r="I395" s="565"/>
      <c r="J395" s="565"/>
      <c r="K395" s="812"/>
      <c r="L395" s="565"/>
      <c r="M395" s="812"/>
      <c r="N395" s="565"/>
      <c r="O395" s="565"/>
      <c r="P395" s="565"/>
      <c r="Q395" s="565"/>
      <c r="R395" s="565"/>
      <c r="S395" s="565"/>
      <c r="T395" s="565"/>
      <c r="U395" s="565"/>
      <c r="V395" s="565"/>
      <c r="W395" s="565"/>
      <c r="X395" s="565"/>
      <c r="Y395" s="565"/>
      <c r="Z395" s="565"/>
      <c r="AA395" s="565"/>
      <c r="AB395" s="565"/>
      <c r="AC395" s="565"/>
      <c r="AD395" s="565"/>
      <c r="AE395" s="565"/>
      <c r="AF395" s="565"/>
      <c r="AG395" s="565"/>
      <c r="AH395" s="565"/>
      <c r="AI395" s="565"/>
      <c r="AJ395" s="565"/>
      <c r="AK395" s="565"/>
      <c r="AL395" s="565"/>
      <c r="AM395" s="565"/>
      <c r="AN395" s="565"/>
      <c r="AO395" s="565"/>
      <c r="AP395" s="565"/>
      <c r="AQ395" s="565"/>
      <c r="AR395" s="565"/>
    </row>
    <row r="396" spans="1:44" ht="12.75" customHeight="1">
      <c r="A396" s="579" t="s">
        <v>394</v>
      </c>
      <c r="B396" s="627" t="s">
        <v>458</v>
      </c>
      <c r="C396" s="628">
        <v>300</v>
      </c>
      <c r="D396" s="629">
        <v>300</v>
      </c>
      <c r="E396" s="881"/>
      <c r="F396" s="565"/>
      <c r="G396" s="565"/>
      <c r="H396" s="565"/>
      <c r="I396" s="565"/>
      <c r="J396" s="565"/>
      <c r="K396" s="812"/>
      <c r="L396" s="565"/>
      <c r="M396" s="812"/>
      <c r="N396" s="565"/>
      <c r="O396" s="565"/>
      <c r="P396" s="565"/>
      <c r="Q396" s="565"/>
      <c r="R396" s="565"/>
      <c r="S396" s="565"/>
      <c r="T396" s="565"/>
      <c r="U396" s="565"/>
      <c r="V396" s="565"/>
      <c r="W396" s="565"/>
      <c r="X396" s="565"/>
      <c r="Y396" s="565"/>
      <c r="Z396" s="565"/>
      <c r="AA396" s="565"/>
      <c r="AB396" s="565"/>
      <c r="AC396" s="565"/>
      <c r="AD396" s="565"/>
      <c r="AE396" s="565"/>
      <c r="AF396" s="565"/>
      <c r="AG396" s="565"/>
      <c r="AH396" s="565"/>
      <c r="AI396" s="565"/>
      <c r="AJ396" s="565"/>
      <c r="AK396" s="565"/>
      <c r="AL396" s="565"/>
      <c r="AM396" s="565"/>
      <c r="AN396" s="565"/>
      <c r="AO396" s="565"/>
      <c r="AP396" s="565"/>
      <c r="AQ396" s="565"/>
      <c r="AR396" s="565"/>
    </row>
    <row r="397" spans="1:44" ht="12.75" customHeight="1">
      <c r="A397" s="579" t="s">
        <v>395</v>
      </c>
      <c r="B397" s="627" t="s">
        <v>485</v>
      </c>
      <c r="C397" s="628">
        <v>500</v>
      </c>
      <c r="D397" s="629">
        <v>500</v>
      </c>
      <c r="E397" s="881"/>
      <c r="F397" s="565"/>
      <c r="G397" s="565"/>
      <c r="H397" s="565"/>
      <c r="I397" s="565"/>
      <c r="J397" s="565"/>
      <c r="K397" s="812"/>
      <c r="L397" s="565"/>
      <c r="M397" s="812"/>
      <c r="N397" s="565"/>
      <c r="O397" s="565"/>
      <c r="P397" s="565"/>
      <c r="Q397" s="565"/>
      <c r="R397" s="565"/>
      <c r="S397" s="565"/>
      <c r="T397" s="565"/>
      <c r="U397" s="565"/>
      <c r="V397" s="565"/>
      <c r="W397" s="565"/>
      <c r="X397" s="565"/>
      <c r="Y397" s="565"/>
      <c r="Z397" s="565"/>
      <c r="AA397" s="565"/>
      <c r="AB397" s="565"/>
      <c r="AC397" s="565"/>
      <c r="AD397" s="565"/>
      <c r="AE397" s="565"/>
      <c r="AF397" s="565"/>
      <c r="AG397" s="565"/>
      <c r="AH397" s="565"/>
      <c r="AI397" s="565"/>
      <c r="AJ397" s="565"/>
      <c r="AK397" s="565"/>
      <c r="AL397" s="565"/>
      <c r="AM397" s="565"/>
      <c r="AN397" s="565"/>
      <c r="AO397" s="565"/>
      <c r="AP397" s="565"/>
      <c r="AQ397" s="565"/>
      <c r="AR397" s="565"/>
    </row>
    <row r="398" spans="1:44" ht="12.75" customHeight="1">
      <c r="A398" s="630" t="s">
        <v>2297</v>
      </c>
      <c r="B398" s="631" t="s">
        <v>115</v>
      </c>
      <c r="C398" s="959">
        <v>1000</v>
      </c>
      <c r="D398" s="960">
        <v>1000</v>
      </c>
      <c r="E398" s="881"/>
      <c r="F398" s="565"/>
      <c r="G398" s="565"/>
      <c r="H398" s="565"/>
      <c r="I398" s="565"/>
      <c r="J398" s="565"/>
      <c r="K398" s="812"/>
      <c r="L398" s="565"/>
      <c r="M398" s="812"/>
      <c r="N398" s="565"/>
      <c r="O398" s="565"/>
      <c r="P398" s="565"/>
      <c r="Q398" s="565"/>
      <c r="R398" s="565"/>
      <c r="S398" s="565"/>
      <c r="T398" s="565"/>
      <c r="U398" s="565"/>
      <c r="V398" s="565"/>
      <c r="W398" s="565"/>
      <c r="X398" s="565"/>
      <c r="Y398" s="565"/>
      <c r="Z398" s="565"/>
      <c r="AA398" s="565"/>
      <c r="AB398" s="565"/>
      <c r="AC398" s="565"/>
      <c r="AD398" s="565"/>
      <c r="AE398" s="565"/>
      <c r="AF398" s="565"/>
      <c r="AG398" s="565"/>
      <c r="AH398" s="565"/>
      <c r="AI398" s="565"/>
      <c r="AJ398" s="565"/>
      <c r="AK398" s="565"/>
      <c r="AL398" s="565"/>
      <c r="AM398" s="565"/>
      <c r="AN398" s="565"/>
      <c r="AO398" s="565"/>
      <c r="AP398" s="565"/>
      <c r="AQ398" s="565"/>
      <c r="AR398" s="565"/>
    </row>
    <row r="399" spans="1:44" ht="12.75" customHeight="1">
      <c r="A399" s="961" t="s">
        <v>2311</v>
      </c>
      <c r="B399" s="580" t="s">
        <v>2310</v>
      </c>
      <c r="C399" s="654">
        <v>2500</v>
      </c>
      <c r="D399" s="655">
        <v>2500</v>
      </c>
      <c r="E399" s="962"/>
      <c r="F399" s="565"/>
      <c r="G399" s="565"/>
      <c r="H399" s="565"/>
      <c r="I399" s="565"/>
      <c r="J399" s="565"/>
      <c r="K399" s="812"/>
      <c r="L399" s="565"/>
      <c r="M399" s="812"/>
      <c r="N399" s="565"/>
      <c r="O399" s="565"/>
      <c r="P399" s="565"/>
      <c r="Q399" s="565"/>
      <c r="R399" s="565"/>
      <c r="S399" s="565"/>
      <c r="T399" s="565"/>
      <c r="U399" s="565"/>
      <c r="V399" s="565"/>
      <c r="W399" s="565"/>
      <c r="X399" s="565"/>
      <c r="Y399" s="565"/>
      <c r="Z399" s="565"/>
      <c r="AA399" s="565"/>
      <c r="AB399" s="565"/>
      <c r="AC399" s="565"/>
      <c r="AD399" s="565"/>
      <c r="AE399" s="565"/>
      <c r="AF399" s="565"/>
      <c r="AG399" s="565"/>
      <c r="AH399" s="565"/>
      <c r="AI399" s="565"/>
      <c r="AJ399" s="565"/>
      <c r="AK399" s="565"/>
      <c r="AL399" s="565"/>
      <c r="AM399" s="565"/>
      <c r="AN399" s="565"/>
      <c r="AO399" s="565"/>
      <c r="AP399" s="565"/>
      <c r="AQ399" s="565"/>
      <c r="AR399" s="565"/>
    </row>
    <row r="400" spans="1:44" ht="16.350000000000001" customHeight="1" thickBot="1">
      <c r="A400" s="1106" t="s">
        <v>161</v>
      </c>
      <c r="B400" s="1107"/>
      <c r="C400" s="872">
        <f t="shared" ref="C400:E400" si="26">SUM(C392:C399)</f>
        <v>5400</v>
      </c>
      <c r="D400" s="963">
        <f t="shared" si="26"/>
        <v>5400</v>
      </c>
      <c r="E400" s="964">
        <f t="shared" si="26"/>
        <v>0</v>
      </c>
      <c r="F400" s="565"/>
      <c r="G400" s="565"/>
      <c r="H400" s="565"/>
      <c r="I400" s="565"/>
      <c r="J400" s="565"/>
      <c r="K400" s="812"/>
      <c r="L400" s="565"/>
      <c r="M400" s="812"/>
      <c r="N400" s="565"/>
      <c r="O400" s="565"/>
      <c r="P400" s="565"/>
      <c r="Q400" s="565"/>
      <c r="R400" s="565"/>
      <c r="S400" s="565"/>
      <c r="T400" s="565"/>
      <c r="U400" s="565"/>
      <c r="V400" s="565"/>
      <c r="W400" s="565"/>
      <c r="X400" s="565"/>
      <c r="Y400" s="565"/>
      <c r="Z400" s="565"/>
      <c r="AA400" s="565"/>
      <c r="AB400" s="565"/>
      <c r="AC400" s="565"/>
      <c r="AD400" s="565"/>
      <c r="AE400" s="565"/>
      <c r="AF400" s="565"/>
      <c r="AG400" s="565"/>
      <c r="AH400" s="565"/>
      <c r="AI400" s="565"/>
      <c r="AJ400" s="565"/>
      <c r="AK400" s="565"/>
      <c r="AL400" s="565"/>
      <c r="AM400" s="565"/>
      <c r="AN400" s="565"/>
      <c r="AO400" s="565"/>
      <c r="AP400" s="565"/>
      <c r="AQ400" s="565"/>
      <c r="AR400" s="565"/>
    </row>
    <row r="401" spans="1:44" ht="10.35" customHeight="1" thickTop="1">
      <c r="A401" s="617"/>
      <c r="C401" s="620"/>
      <c r="D401" s="619"/>
      <c r="E401" s="957"/>
      <c r="F401" s="565"/>
      <c r="G401" s="565"/>
      <c r="H401" s="565"/>
      <c r="I401" s="565"/>
      <c r="J401" s="565"/>
      <c r="K401" s="812"/>
      <c r="L401" s="565"/>
      <c r="M401" s="812"/>
      <c r="N401" s="565"/>
      <c r="O401" s="565"/>
      <c r="P401" s="565"/>
      <c r="Q401" s="565"/>
      <c r="R401" s="565"/>
      <c r="S401" s="565"/>
      <c r="T401" s="565"/>
      <c r="U401" s="565"/>
      <c r="V401" s="565"/>
      <c r="W401" s="565"/>
      <c r="X401" s="565"/>
      <c r="Y401" s="565"/>
      <c r="Z401" s="565"/>
      <c r="AA401" s="565"/>
      <c r="AB401" s="565"/>
      <c r="AC401" s="565"/>
      <c r="AD401" s="565"/>
      <c r="AE401" s="565"/>
      <c r="AF401" s="565"/>
      <c r="AG401" s="565"/>
      <c r="AH401" s="565"/>
      <c r="AI401" s="565"/>
      <c r="AJ401" s="565"/>
      <c r="AK401" s="565"/>
      <c r="AL401" s="565"/>
      <c r="AM401" s="565"/>
      <c r="AN401" s="565"/>
      <c r="AO401" s="565"/>
      <c r="AP401" s="565"/>
      <c r="AQ401" s="565"/>
      <c r="AR401" s="565"/>
    </row>
    <row r="402" spans="1:44" ht="16.5" thickBot="1">
      <c r="A402" s="1100" t="s">
        <v>165</v>
      </c>
      <c r="B402" s="1101"/>
      <c r="C402" s="623"/>
      <c r="D402" s="623"/>
      <c r="E402" s="958"/>
      <c r="F402" s="565"/>
      <c r="G402" s="565"/>
      <c r="H402" s="565"/>
      <c r="I402" s="565"/>
      <c r="J402" s="565"/>
      <c r="K402" s="812"/>
      <c r="L402" s="565"/>
      <c r="M402" s="812"/>
      <c r="N402" s="565"/>
      <c r="O402" s="565"/>
      <c r="P402" s="565"/>
      <c r="Q402" s="565"/>
      <c r="R402" s="565"/>
      <c r="S402" s="565"/>
      <c r="T402" s="565"/>
      <c r="U402" s="565"/>
      <c r="V402" s="565"/>
      <c r="W402" s="565"/>
      <c r="X402" s="565"/>
      <c r="Y402" s="565"/>
      <c r="Z402" s="565"/>
      <c r="AA402" s="565"/>
      <c r="AB402" s="565"/>
      <c r="AC402" s="565"/>
      <c r="AD402" s="565"/>
      <c r="AE402" s="565"/>
      <c r="AF402" s="565"/>
      <c r="AG402" s="565"/>
      <c r="AH402" s="565"/>
      <c r="AI402" s="565"/>
      <c r="AJ402" s="565"/>
      <c r="AK402" s="565"/>
      <c r="AL402" s="565"/>
      <c r="AM402" s="565"/>
      <c r="AN402" s="565"/>
      <c r="AO402" s="565"/>
      <c r="AP402" s="565"/>
      <c r="AQ402" s="565"/>
      <c r="AR402" s="565"/>
    </row>
    <row r="403" spans="1:44" ht="12.75" customHeight="1" thickTop="1">
      <c r="A403" s="605" t="s">
        <v>396</v>
      </c>
      <c r="B403" s="624" t="s">
        <v>445</v>
      </c>
      <c r="C403" s="965">
        <v>1500</v>
      </c>
      <c r="D403" s="966">
        <v>1500</v>
      </c>
      <c r="E403" s="967"/>
      <c r="F403" s="565"/>
      <c r="G403" s="565"/>
      <c r="H403" s="565"/>
      <c r="I403" s="565"/>
      <c r="J403" s="565"/>
      <c r="K403" s="812"/>
      <c r="L403" s="565"/>
      <c r="M403" s="812"/>
      <c r="N403" s="565"/>
      <c r="O403" s="565"/>
      <c r="P403" s="565"/>
      <c r="Q403" s="565"/>
      <c r="R403" s="565"/>
      <c r="S403" s="565"/>
      <c r="T403" s="565"/>
      <c r="U403" s="565"/>
      <c r="V403" s="565"/>
      <c r="W403" s="565"/>
      <c r="X403" s="565"/>
      <c r="Y403" s="565"/>
      <c r="Z403" s="565"/>
      <c r="AA403" s="565"/>
      <c r="AB403" s="565"/>
      <c r="AC403" s="565"/>
      <c r="AD403" s="565"/>
      <c r="AE403" s="565"/>
      <c r="AF403" s="565"/>
      <c r="AG403" s="565"/>
      <c r="AH403" s="565"/>
      <c r="AI403" s="565"/>
      <c r="AJ403" s="565"/>
      <c r="AK403" s="565"/>
      <c r="AL403" s="565"/>
      <c r="AM403" s="565"/>
      <c r="AN403" s="565"/>
      <c r="AO403" s="565"/>
      <c r="AP403" s="565"/>
      <c r="AQ403" s="565"/>
      <c r="AR403" s="565"/>
    </row>
    <row r="404" spans="1:44" ht="12.75" customHeight="1">
      <c r="A404" s="574" t="s">
        <v>2278</v>
      </c>
      <c r="B404" s="779" t="s">
        <v>149</v>
      </c>
      <c r="C404" s="968">
        <v>0</v>
      </c>
      <c r="D404" s="969">
        <v>0</v>
      </c>
      <c r="E404" s="970"/>
      <c r="F404" s="565"/>
      <c r="G404" s="565"/>
      <c r="H404" s="565"/>
      <c r="I404" s="565"/>
      <c r="J404" s="565"/>
      <c r="K404" s="812"/>
      <c r="L404" s="565"/>
      <c r="M404" s="812"/>
      <c r="N404" s="565"/>
      <c r="O404" s="565"/>
      <c r="P404" s="565"/>
      <c r="Q404" s="565"/>
      <c r="R404" s="565"/>
      <c r="S404" s="565"/>
      <c r="T404" s="565"/>
      <c r="U404" s="565"/>
      <c r="V404" s="565"/>
      <c r="W404" s="565"/>
      <c r="X404" s="565"/>
      <c r="Y404" s="565"/>
      <c r="Z404" s="565"/>
      <c r="AA404" s="565"/>
      <c r="AB404" s="565"/>
      <c r="AC404" s="565"/>
      <c r="AD404" s="565"/>
      <c r="AE404" s="565"/>
      <c r="AF404" s="565"/>
      <c r="AG404" s="565"/>
      <c r="AH404" s="565"/>
      <c r="AI404" s="565"/>
      <c r="AJ404" s="565"/>
      <c r="AK404" s="565"/>
      <c r="AL404" s="565"/>
      <c r="AM404" s="565"/>
      <c r="AN404" s="565"/>
      <c r="AO404" s="565"/>
      <c r="AP404" s="565"/>
      <c r="AQ404" s="565"/>
      <c r="AR404" s="565"/>
    </row>
    <row r="405" spans="1:44" ht="12.75" customHeight="1" thickBot="1">
      <c r="A405" s="971" t="s">
        <v>2259</v>
      </c>
      <c r="B405" s="627" t="s">
        <v>115</v>
      </c>
      <c r="C405" s="972">
        <v>0</v>
      </c>
      <c r="D405" s="973">
        <v>0</v>
      </c>
      <c r="E405" s="970"/>
      <c r="F405" s="565"/>
      <c r="G405" s="565"/>
      <c r="H405" s="565"/>
      <c r="I405" s="565"/>
      <c r="J405" s="565"/>
      <c r="K405" s="812"/>
      <c r="L405" s="565"/>
      <c r="M405" s="812"/>
      <c r="N405" s="565"/>
      <c r="O405" s="565"/>
      <c r="P405" s="565"/>
      <c r="Q405" s="565"/>
      <c r="R405" s="565"/>
      <c r="S405" s="565"/>
      <c r="T405" s="565"/>
      <c r="U405" s="565"/>
      <c r="V405" s="565"/>
      <c r="W405" s="565"/>
      <c r="X405" s="565"/>
      <c r="Y405" s="565"/>
      <c r="Z405" s="565"/>
      <c r="AA405" s="565"/>
      <c r="AB405" s="565"/>
      <c r="AC405" s="565"/>
      <c r="AD405" s="565"/>
      <c r="AE405" s="565"/>
      <c r="AF405" s="565"/>
      <c r="AG405" s="565"/>
      <c r="AH405" s="565"/>
      <c r="AI405" s="565"/>
      <c r="AJ405" s="565"/>
      <c r="AK405" s="565"/>
      <c r="AL405" s="565"/>
      <c r="AM405" s="565"/>
      <c r="AN405" s="565"/>
      <c r="AO405" s="565"/>
      <c r="AP405" s="565"/>
      <c r="AQ405" s="565"/>
      <c r="AR405" s="565"/>
    </row>
    <row r="406" spans="1:44" ht="17.25" thickTop="1" thickBot="1">
      <c r="A406" s="1112" t="s">
        <v>166</v>
      </c>
      <c r="B406" s="1113"/>
      <c r="C406" s="761">
        <f t="shared" ref="C406:E406" si="27">SUM(C403:C405)</f>
        <v>1500</v>
      </c>
      <c r="D406" s="635">
        <f t="shared" si="27"/>
        <v>1500</v>
      </c>
      <c r="E406" s="956">
        <f t="shared" si="27"/>
        <v>0</v>
      </c>
      <c r="F406" s="565"/>
      <c r="G406" s="565"/>
      <c r="H406" s="565"/>
      <c r="I406" s="565"/>
      <c r="J406" s="565"/>
      <c r="K406" s="812"/>
      <c r="L406" s="565"/>
      <c r="M406" s="812"/>
      <c r="N406" s="565"/>
      <c r="O406" s="565"/>
      <c r="P406" s="565"/>
      <c r="Q406" s="565"/>
      <c r="R406" s="565"/>
      <c r="S406" s="565"/>
      <c r="T406" s="565"/>
      <c r="U406" s="565"/>
      <c r="V406" s="565"/>
      <c r="W406" s="565"/>
      <c r="X406" s="565"/>
      <c r="Y406" s="565"/>
      <c r="Z406" s="565"/>
      <c r="AA406" s="565"/>
      <c r="AB406" s="565"/>
      <c r="AC406" s="565"/>
      <c r="AD406" s="565"/>
      <c r="AE406" s="565"/>
      <c r="AF406" s="565"/>
      <c r="AG406" s="565"/>
      <c r="AH406" s="565"/>
      <c r="AI406" s="565"/>
      <c r="AJ406" s="565"/>
      <c r="AK406" s="565"/>
      <c r="AL406" s="565"/>
      <c r="AM406" s="565"/>
      <c r="AN406" s="565"/>
      <c r="AO406" s="565"/>
      <c r="AP406" s="565"/>
      <c r="AQ406" s="565"/>
      <c r="AR406" s="565"/>
    </row>
    <row r="407" spans="1:44" ht="12" customHeight="1" thickTop="1" thickBot="1">
      <c r="A407" s="617"/>
      <c r="C407" s="874"/>
      <c r="D407" s="875"/>
      <c r="E407" s="974"/>
      <c r="F407" s="565"/>
      <c r="G407" s="565"/>
      <c r="H407" s="565"/>
      <c r="I407" s="565"/>
      <c r="J407" s="565"/>
      <c r="K407" s="812"/>
      <c r="L407" s="565"/>
      <c r="M407" s="812"/>
      <c r="N407" s="565"/>
      <c r="O407" s="565"/>
      <c r="P407" s="565"/>
      <c r="Q407" s="565"/>
      <c r="R407" s="565"/>
      <c r="S407" s="565"/>
      <c r="T407" s="565"/>
      <c r="U407" s="565"/>
      <c r="V407" s="565"/>
      <c r="W407" s="565"/>
      <c r="X407" s="565"/>
      <c r="Y407" s="565"/>
      <c r="Z407" s="565"/>
      <c r="AA407" s="565"/>
      <c r="AB407" s="565"/>
      <c r="AC407" s="565"/>
      <c r="AD407" s="565"/>
      <c r="AE407" s="565"/>
      <c r="AF407" s="565"/>
      <c r="AG407" s="565"/>
      <c r="AH407" s="565"/>
      <c r="AI407" s="565"/>
      <c r="AJ407" s="565"/>
      <c r="AK407" s="565"/>
      <c r="AL407" s="565"/>
      <c r="AM407" s="565"/>
      <c r="AN407" s="565"/>
      <c r="AO407" s="565"/>
      <c r="AP407" s="565"/>
      <c r="AQ407" s="565"/>
      <c r="AR407" s="565"/>
    </row>
    <row r="408" spans="1:44" ht="18" customHeight="1" thickTop="1" thickBot="1">
      <c r="A408" s="1104" t="s">
        <v>2349</v>
      </c>
      <c r="B408" s="1105"/>
      <c r="C408" s="975">
        <f t="shared" ref="C408:D408" si="28">C406+C400+C389+C371</f>
        <v>413954.92350000003</v>
      </c>
      <c r="D408" s="741">
        <f t="shared" si="28"/>
        <v>413954.92350000003</v>
      </c>
      <c r="E408" s="976">
        <f>E406+E400+E389+E371</f>
        <v>0</v>
      </c>
      <c r="F408" s="565"/>
      <c r="G408" s="565"/>
      <c r="H408" s="565"/>
      <c r="I408" s="565"/>
      <c r="J408" s="565"/>
      <c r="K408" s="812"/>
      <c r="L408" s="565"/>
      <c r="M408" s="812"/>
      <c r="N408" s="565"/>
      <c r="O408" s="565"/>
      <c r="P408" s="565"/>
      <c r="Q408" s="565"/>
      <c r="R408" s="565"/>
      <c r="S408" s="565"/>
      <c r="T408" s="565"/>
      <c r="U408" s="565"/>
      <c r="V408" s="565"/>
      <c r="W408" s="565"/>
      <c r="X408" s="565"/>
      <c r="Y408" s="565"/>
      <c r="Z408" s="565"/>
      <c r="AA408" s="565"/>
      <c r="AB408" s="565"/>
      <c r="AC408" s="565"/>
      <c r="AD408" s="565"/>
      <c r="AE408" s="565"/>
      <c r="AF408" s="565"/>
      <c r="AG408" s="565"/>
      <c r="AH408" s="565"/>
      <c r="AI408" s="565"/>
      <c r="AJ408" s="565"/>
      <c r="AK408" s="565"/>
      <c r="AL408" s="565"/>
      <c r="AM408" s="565"/>
      <c r="AN408" s="565"/>
      <c r="AO408" s="565"/>
      <c r="AP408" s="565"/>
      <c r="AQ408" s="565"/>
      <c r="AR408" s="565"/>
    </row>
    <row r="409" spans="1:44" ht="3" customHeight="1" thickBot="1">
      <c r="A409" s="945"/>
      <c r="B409" s="646"/>
      <c r="C409" s="946"/>
      <c r="D409" s="597"/>
      <c r="E409" s="947"/>
      <c r="F409" s="565"/>
      <c r="G409" s="565"/>
      <c r="H409" s="565"/>
      <c r="I409" s="565"/>
      <c r="J409" s="565"/>
      <c r="K409" s="812"/>
      <c r="L409" s="565"/>
      <c r="M409" s="812"/>
      <c r="N409" s="565"/>
      <c r="O409" s="565"/>
      <c r="P409" s="565"/>
      <c r="Q409" s="565"/>
      <c r="R409" s="565"/>
      <c r="S409" s="565"/>
      <c r="T409" s="565"/>
      <c r="U409" s="565"/>
      <c r="V409" s="565"/>
      <c r="W409" s="565"/>
      <c r="X409" s="565"/>
      <c r="Y409" s="565"/>
      <c r="Z409" s="565"/>
      <c r="AA409" s="565"/>
      <c r="AB409" s="565"/>
      <c r="AC409" s="565"/>
      <c r="AD409" s="565"/>
      <c r="AE409" s="565"/>
      <c r="AF409" s="565"/>
      <c r="AG409" s="565"/>
      <c r="AH409" s="565"/>
      <c r="AI409" s="565"/>
      <c r="AJ409" s="565"/>
      <c r="AK409" s="565"/>
      <c r="AL409" s="565"/>
      <c r="AM409" s="565"/>
      <c r="AN409" s="565"/>
      <c r="AO409" s="565"/>
      <c r="AP409" s="565"/>
      <c r="AQ409" s="565"/>
      <c r="AR409" s="565"/>
    </row>
    <row r="410" spans="1:44" ht="20.100000000000001" customHeight="1">
      <c r="A410" s="977" t="s">
        <v>621</v>
      </c>
      <c r="B410" s="978"/>
      <c r="C410" s="979" t="s">
        <v>2357</v>
      </c>
      <c r="D410" s="649" t="s">
        <v>2353</v>
      </c>
      <c r="E410" s="980" t="s">
        <v>2358</v>
      </c>
      <c r="F410" s="565"/>
      <c r="G410" s="565"/>
      <c r="H410" s="565"/>
      <c r="I410" s="565"/>
      <c r="J410" s="565"/>
      <c r="K410" s="812"/>
      <c r="L410" s="565"/>
      <c r="M410" s="812"/>
      <c r="N410" s="565"/>
      <c r="O410" s="565"/>
      <c r="P410" s="565"/>
      <c r="Q410" s="565"/>
      <c r="R410" s="565"/>
      <c r="S410" s="565"/>
      <c r="T410" s="565"/>
      <c r="U410" s="565"/>
      <c r="V410" s="565"/>
      <c r="W410" s="565"/>
      <c r="X410" s="565"/>
      <c r="Y410" s="565"/>
      <c r="Z410" s="565"/>
      <c r="AA410" s="565"/>
      <c r="AB410" s="565"/>
      <c r="AC410" s="565"/>
      <c r="AD410" s="565"/>
      <c r="AE410" s="565"/>
      <c r="AF410" s="565"/>
      <c r="AG410" s="565"/>
      <c r="AH410" s="565"/>
      <c r="AI410" s="565"/>
      <c r="AJ410" s="565"/>
      <c r="AK410" s="565"/>
      <c r="AL410" s="565"/>
      <c r="AM410" s="565"/>
      <c r="AN410" s="565"/>
      <c r="AO410" s="565"/>
      <c r="AP410" s="565"/>
      <c r="AQ410" s="565"/>
      <c r="AR410" s="565"/>
    </row>
    <row r="411" spans="1:44" ht="15.75" customHeight="1" thickBot="1">
      <c r="A411" s="1100" t="s">
        <v>737</v>
      </c>
      <c r="B411" s="1101"/>
      <c r="C411" s="888" t="s">
        <v>2352</v>
      </c>
      <c r="D411" s="889" t="s">
        <v>2352</v>
      </c>
      <c r="E411" s="950" t="s">
        <v>2425</v>
      </c>
      <c r="F411" s="565"/>
      <c r="G411" s="565"/>
      <c r="H411" s="565"/>
      <c r="I411" s="565"/>
      <c r="J411" s="565"/>
      <c r="K411" s="812"/>
      <c r="L411" s="565"/>
      <c r="M411" s="812"/>
      <c r="N411" s="565"/>
      <c r="O411" s="565"/>
      <c r="P411" s="565"/>
      <c r="Q411" s="565"/>
      <c r="R411" s="565"/>
      <c r="S411" s="565"/>
      <c r="T411" s="565"/>
      <c r="U411" s="565"/>
      <c r="V411" s="565"/>
      <c r="W411" s="565"/>
      <c r="X411" s="565"/>
      <c r="Y411" s="565"/>
      <c r="Z411" s="565"/>
      <c r="AA411" s="565"/>
      <c r="AB411" s="565"/>
      <c r="AC411" s="565"/>
      <c r="AD411" s="565"/>
      <c r="AE411" s="565"/>
      <c r="AF411" s="565"/>
      <c r="AG411" s="565"/>
      <c r="AH411" s="565"/>
      <c r="AI411" s="565"/>
      <c r="AJ411" s="565"/>
      <c r="AK411" s="565"/>
      <c r="AL411" s="565"/>
      <c r="AM411" s="565"/>
      <c r="AN411" s="565"/>
      <c r="AO411" s="565"/>
      <c r="AP411" s="565"/>
      <c r="AQ411" s="565"/>
      <c r="AR411" s="565"/>
    </row>
    <row r="412" spans="1:44" ht="15" customHeight="1" thickTop="1">
      <c r="A412" s="605" t="s">
        <v>397</v>
      </c>
      <c r="B412" s="624" t="s">
        <v>239</v>
      </c>
      <c r="C412" s="699">
        <f>55500+62400*7/12</f>
        <v>91900</v>
      </c>
      <c r="D412" s="700">
        <f>55500+62400*7/12</f>
        <v>91900</v>
      </c>
      <c r="E412" s="811"/>
      <c r="F412" s="565"/>
      <c r="G412" s="565"/>
      <c r="H412" s="565"/>
      <c r="I412" s="565"/>
      <c r="J412" s="565"/>
      <c r="K412" s="812"/>
      <c r="L412" s="565"/>
      <c r="M412" s="812"/>
      <c r="N412" s="565"/>
      <c r="O412" s="565"/>
      <c r="P412" s="565"/>
      <c r="Q412" s="565"/>
      <c r="R412" s="565"/>
      <c r="S412" s="565"/>
      <c r="T412" s="565"/>
      <c r="U412" s="565"/>
      <c r="V412" s="565"/>
      <c r="W412" s="565"/>
      <c r="X412" s="565"/>
      <c r="Y412" s="565"/>
      <c r="Z412" s="565"/>
      <c r="AA412" s="565"/>
      <c r="AB412" s="565"/>
      <c r="AC412" s="565"/>
      <c r="AD412" s="565"/>
      <c r="AE412" s="565"/>
      <c r="AF412" s="565"/>
      <c r="AG412" s="565"/>
      <c r="AH412" s="565"/>
      <c r="AI412" s="565"/>
      <c r="AJ412" s="565"/>
      <c r="AK412" s="565"/>
      <c r="AL412" s="565"/>
      <c r="AM412" s="565"/>
      <c r="AN412" s="565"/>
      <c r="AO412" s="565"/>
      <c r="AP412" s="565"/>
      <c r="AQ412" s="565"/>
      <c r="AR412" s="565"/>
    </row>
    <row r="413" spans="1:44" ht="15" customHeight="1">
      <c r="A413" s="579" t="s">
        <v>398</v>
      </c>
      <c r="B413" s="627" t="s">
        <v>436</v>
      </c>
      <c r="C413" s="703">
        <v>10000</v>
      </c>
      <c r="D413" s="704">
        <v>10000</v>
      </c>
      <c r="E413" s="811"/>
      <c r="F413" s="565"/>
      <c r="G413" s="565"/>
      <c r="H413" s="565"/>
      <c r="I413" s="565"/>
      <c r="J413" s="565"/>
      <c r="K413" s="812"/>
      <c r="L413" s="565"/>
      <c r="M413" s="812"/>
      <c r="N413" s="565"/>
      <c r="O413" s="565"/>
      <c r="P413" s="565"/>
      <c r="Q413" s="565"/>
      <c r="R413" s="565"/>
      <c r="S413" s="565"/>
      <c r="T413" s="565"/>
      <c r="U413" s="565"/>
      <c r="V413" s="565"/>
      <c r="W413" s="565"/>
      <c r="X413" s="565"/>
      <c r="Y413" s="565"/>
      <c r="Z413" s="565"/>
      <c r="AA413" s="565"/>
      <c r="AB413" s="565"/>
      <c r="AC413" s="565"/>
      <c r="AD413" s="565"/>
      <c r="AE413" s="565"/>
      <c r="AF413" s="565"/>
      <c r="AG413" s="565"/>
      <c r="AH413" s="565"/>
      <c r="AI413" s="565"/>
      <c r="AJ413" s="565"/>
      <c r="AK413" s="565"/>
      <c r="AL413" s="565"/>
      <c r="AM413" s="565"/>
      <c r="AN413" s="565"/>
      <c r="AO413" s="565"/>
      <c r="AP413" s="565"/>
      <c r="AQ413" s="565"/>
      <c r="AR413" s="565"/>
    </row>
    <row r="414" spans="1:44" ht="15" customHeight="1">
      <c r="A414" s="579" t="s">
        <v>399</v>
      </c>
      <c r="B414" s="627" t="s">
        <v>241</v>
      </c>
      <c r="C414" s="703">
        <v>0</v>
      </c>
      <c r="D414" s="704">
        <v>0</v>
      </c>
      <c r="E414" s="811"/>
      <c r="F414" s="565"/>
      <c r="G414" s="565"/>
      <c r="H414" s="565"/>
      <c r="I414" s="565"/>
      <c r="J414" s="565"/>
      <c r="K414" s="812"/>
      <c r="L414" s="565"/>
      <c r="M414" s="812"/>
      <c r="N414" s="565"/>
      <c r="O414" s="565"/>
      <c r="P414" s="565"/>
      <c r="Q414" s="565"/>
      <c r="R414" s="565"/>
      <c r="S414" s="565"/>
      <c r="T414" s="565"/>
      <c r="U414" s="565"/>
      <c r="V414" s="565"/>
      <c r="W414" s="565"/>
      <c r="X414" s="565"/>
      <c r="Y414" s="565"/>
      <c r="Z414" s="565"/>
      <c r="AA414" s="565"/>
      <c r="AB414" s="565"/>
      <c r="AC414" s="565"/>
      <c r="AD414" s="565"/>
      <c r="AE414" s="565"/>
      <c r="AF414" s="565"/>
      <c r="AG414" s="565"/>
      <c r="AH414" s="565"/>
      <c r="AI414" s="565"/>
      <c r="AJ414" s="565"/>
      <c r="AK414" s="565"/>
      <c r="AL414" s="565"/>
      <c r="AM414" s="565"/>
      <c r="AN414" s="565"/>
      <c r="AO414" s="565"/>
      <c r="AP414" s="565"/>
      <c r="AQ414" s="565"/>
      <c r="AR414" s="565"/>
    </row>
    <row r="415" spans="1:44" ht="15" customHeight="1">
      <c r="A415" s="579" t="s">
        <v>400</v>
      </c>
      <c r="B415" s="627" t="s">
        <v>242</v>
      </c>
      <c r="C415" s="703">
        <v>0</v>
      </c>
      <c r="D415" s="704">
        <v>0</v>
      </c>
      <c r="E415" s="811"/>
      <c r="F415" s="565"/>
      <c r="G415" s="565"/>
      <c r="H415" s="565"/>
      <c r="I415" s="565"/>
      <c r="J415" s="565"/>
      <c r="K415" s="812"/>
      <c r="L415" s="565"/>
      <c r="M415" s="812"/>
      <c r="N415" s="565"/>
      <c r="O415" s="565"/>
      <c r="P415" s="565"/>
      <c r="Q415" s="565"/>
      <c r="R415" s="565"/>
      <c r="S415" s="565"/>
      <c r="T415" s="565"/>
      <c r="U415" s="565"/>
      <c r="V415" s="565"/>
      <c r="W415" s="565"/>
      <c r="X415" s="565"/>
      <c r="Y415" s="565"/>
      <c r="Z415" s="565"/>
      <c r="AA415" s="565"/>
      <c r="AB415" s="565"/>
      <c r="AC415" s="565"/>
      <c r="AD415" s="565"/>
      <c r="AE415" s="565"/>
      <c r="AF415" s="565"/>
      <c r="AG415" s="565"/>
      <c r="AH415" s="565"/>
      <c r="AI415" s="565"/>
      <c r="AJ415" s="565"/>
      <c r="AK415" s="565"/>
      <c r="AL415" s="565"/>
      <c r="AM415" s="565"/>
      <c r="AN415" s="565"/>
      <c r="AO415" s="565"/>
      <c r="AP415" s="565"/>
      <c r="AQ415" s="565"/>
      <c r="AR415" s="565"/>
    </row>
    <row r="416" spans="1:44" ht="15" customHeight="1">
      <c r="A416" s="579" t="s">
        <v>401</v>
      </c>
      <c r="B416" s="627" t="s">
        <v>243</v>
      </c>
      <c r="C416" s="703">
        <f>C412*0.062</f>
        <v>5697.8</v>
      </c>
      <c r="D416" s="704">
        <f>D412*0.062</f>
        <v>5697.8</v>
      </c>
      <c r="E416" s="811"/>
      <c r="F416" s="981"/>
      <c r="G416" s="565"/>
      <c r="H416" s="565"/>
      <c r="I416" s="565"/>
      <c r="J416" s="565"/>
      <c r="K416" s="812"/>
      <c r="L416" s="565"/>
      <c r="M416" s="812"/>
      <c r="N416" s="565"/>
      <c r="O416" s="565"/>
      <c r="P416" s="565"/>
      <c r="Q416" s="565"/>
      <c r="R416" s="565"/>
      <c r="S416" s="565"/>
      <c r="T416" s="565"/>
      <c r="U416" s="565"/>
      <c r="V416" s="565"/>
      <c r="W416" s="565"/>
      <c r="X416" s="565"/>
      <c r="Y416" s="565"/>
      <c r="Z416" s="565"/>
      <c r="AA416" s="565"/>
      <c r="AB416" s="565"/>
      <c r="AC416" s="565"/>
      <c r="AD416" s="565"/>
      <c r="AE416" s="565"/>
      <c r="AF416" s="565"/>
      <c r="AG416" s="565"/>
      <c r="AH416" s="565"/>
      <c r="AI416" s="565"/>
      <c r="AJ416" s="565"/>
      <c r="AK416" s="565"/>
      <c r="AL416" s="565"/>
      <c r="AM416" s="565"/>
      <c r="AN416" s="565"/>
      <c r="AO416" s="565"/>
      <c r="AP416" s="565"/>
      <c r="AQ416" s="565"/>
      <c r="AR416" s="565"/>
    </row>
    <row r="417" spans="1:44" ht="15" customHeight="1">
      <c r="A417" s="579" t="s">
        <v>402</v>
      </c>
      <c r="B417" s="627" t="s">
        <v>244</v>
      </c>
      <c r="C417" s="703">
        <f>C412*0.0145</f>
        <v>1332.55</v>
      </c>
      <c r="D417" s="704">
        <f>D412*0.0145</f>
        <v>1332.55</v>
      </c>
      <c r="E417" s="811"/>
      <c r="F417" s="565"/>
      <c r="G417" s="565"/>
      <c r="H417" s="565"/>
      <c r="I417" s="565"/>
      <c r="J417" s="565"/>
      <c r="K417" s="812"/>
      <c r="L417" s="565"/>
      <c r="M417" s="812"/>
      <c r="N417" s="565"/>
      <c r="O417" s="565"/>
      <c r="P417" s="565"/>
      <c r="Q417" s="565"/>
      <c r="R417" s="565"/>
      <c r="S417" s="565"/>
      <c r="T417" s="565"/>
      <c r="U417" s="565"/>
      <c r="V417" s="565"/>
      <c r="W417" s="565"/>
      <c r="X417" s="565"/>
      <c r="Y417" s="565"/>
      <c r="Z417" s="565"/>
      <c r="AA417" s="565"/>
      <c r="AB417" s="565"/>
      <c r="AC417" s="565"/>
      <c r="AD417" s="565"/>
      <c r="AE417" s="565"/>
      <c r="AF417" s="565"/>
      <c r="AG417" s="565"/>
      <c r="AH417" s="565"/>
      <c r="AI417" s="565"/>
      <c r="AJ417" s="565"/>
      <c r="AK417" s="565"/>
      <c r="AL417" s="565"/>
      <c r="AM417" s="565"/>
      <c r="AN417" s="565"/>
      <c r="AO417" s="565"/>
      <c r="AP417" s="565"/>
      <c r="AQ417" s="565"/>
      <c r="AR417" s="565"/>
    </row>
    <row r="418" spans="1:44" ht="15" customHeight="1">
      <c r="A418" s="579" t="s">
        <v>403</v>
      </c>
      <c r="B418" s="627" t="s">
        <v>447</v>
      </c>
      <c r="C418" s="703">
        <f>C412*0.11</f>
        <v>10109</v>
      </c>
      <c r="D418" s="704">
        <f>D412*0.11</f>
        <v>10109</v>
      </c>
      <c r="E418" s="811"/>
      <c r="F418" s="565"/>
      <c r="G418" s="565"/>
      <c r="H418" s="565"/>
      <c r="I418" s="565"/>
      <c r="J418" s="565"/>
      <c r="K418" s="812"/>
      <c r="L418" s="565"/>
      <c r="M418" s="812"/>
      <c r="N418" s="565"/>
      <c r="O418" s="565"/>
      <c r="P418" s="565"/>
      <c r="Q418" s="565"/>
      <c r="R418" s="565"/>
      <c r="S418" s="565"/>
      <c r="T418" s="565"/>
      <c r="U418" s="565"/>
      <c r="V418" s="565"/>
      <c r="W418" s="565"/>
      <c r="X418" s="565"/>
      <c r="Y418" s="565"/>
      <c r="Z418" s="565"/>
      <c r="AA418" s="565"/>
      <c r="AB418" s="565"/>
      <c r="AC418" s="565"/>
      <c r="AD418" s="565"/>
      <c r="AE418" s="565"/>
      <c r="AF418" s="565"/>
      <c r="AG418" s="565"/>
      <c r="AH418" s="565"/>
      <c r="AI418" s="565"/>
      <c r="AJ418" s="565"/>
      <c r="AK418" s="565"/>
      <c r="AL418" s="565"/>
      <c r="AM418" s="565"/>
      <c r="AN418" s="565"/>
      <c r="AO418" s="565"/>
      <c r="AP418" s="565"/>
      <c r="AQ418" s="565"/>
      <c r="AR418" s="565"/>
    </row>
    <row r="419" spans="1:44" ht="15" customHeight="1" thickBot="1">
      <c r="A419" s="657" t="s">
        <v>404</v>
      </c>
      <c r="B419" s="723" t="s">
        <v>245</v>
      </c>
      <c r="C419" s="867">
        <v>1914</v>
      </c>
      <c r="D419" s="831">
        <v>1914</v>
      </c>
      <c r="E419" s="811"/>
      <c r="F419" s="565"/>
      <c r="G419" s="565"/>
      <c r="H419" s="565"/>
      <c r="I419" s="565"/>
      <c r="J419" s="565"/>
      <c r="K419" s="812"/>
      <c r="L419" s="565"/>
      <c r="M419" s="812"/>
      <c r="N419" s="565"/>
      <c r="O419" s="565"/>
      <c r="P419" s="565"/>
      <c r="Q419" s="565"/>
      <c r="R419" s="565"/>
      <c r="S419" s="565"/>
      <c r="T419" s="565"/>
      <c r="U419" s="565"/>
      <c r="V419" s="565"/>
      <c r="W419" s="565"/>
      <c r="X419" s="565"/>
      <c r="Y419" s="565"/>
      <c r="Z419" s="565"/>
      <c r="AA419" s="565"/>
      <c r="AB419" s="565"/>
      <c r="AC419" s="565"/>
      <c r="AD419" s="565"/>
      <c r="AE419" s="565"/>
      <c r="AF419" s="565"/>
      <c r="AG419" s="565"/>
      <c r="AH419" s="565"/>
      <c r="AI419" s="565"/>
      <c r="AJ419" s="565"/>
      <c r="AK419" s="565"/>
      <c r="AL419" s="565"/>
      <c r="AM419" s="565"/>
      <c r="AN419" s="565"/>
      <c r="AO419" s="565"/>
      <c r="AP419" s="565"/>
      <c r="AQ419" s="565"/>
      <c r="AR419" s="565"/>
    </row>
    <row r="420" spans="1:44" ht="17.25" thickTop="1" thickBot="1">
      <c r="A420" s="1102" t="s">
        <v>738</v>
      </c>
      <c r="B420" s="1103"/>
      <c r="C420" s="868">
        <f t="shared" ref="C420" si="29">SUM(C412:C419)</f>
        <v>120953.35</v>
      </c>
      <c r="D420" s="869">
        <f t="shared" ref="D420:E420" si="30">SUM(D412:D419)</f>
        <v>120953.35</v>
      </c>
      <c r="E420" s="692">
        <f t="shared" si="30"/>
        <v>0</v>
      </c>
      <c r="F420" s="565"/>
      <c r="G420" s="565"/>
      <c r="H420" s="565"/>
      <c r="I420" s="565"/>
      <c r="J420" s="565"/>
      <c r="K420" s="812"/>
      <c r="L420" s="565"/>
      <c r="M420" s="812"/>
      <c r="N420" s="565"/>
      <c r="O420" s="565"/>
      <c r="P420" s="565"/>
      <c r="Q420" s="565"/>
      <c r="R420" s="565"/>
      <c r="S420" s="565"/>
      <c r="T420" s="565"/>
      <c r="U420" s="565"/>
      <c r="V420" s="565"/>
      <c r="W420" s="565"/>
      <c r="X420" s="565"/>
      <c r="Y420" s="565"/>
      <c r="Z420" s="565"/>
      <c r="AA420" s="565"/>
      <c r="AB420" s="565"/>
      <c r="AC420" s="565"/>
      <c r="AD420" s="565"/>
      <c r="AE420" s="565"/>
      <c r="AF420" s="565"/>
      <c r="AG420" s="565"/>
      <c r="AH420" s="565"/>
      <c r="AI420" s="565"/>
      <c r="AJ420" s="565"/>
      <c r="AK420" s="565"/>
      <c r="AL420" s="565"/>
      <c r="AM420" s="565"/>
      <c r="AN420" s="565"/>
      <c r="AO420" s="565"/>
      <c r="AP420" s="565"/>
      <c r="AQ420" s="565"/>
      <c r="AR420" s="565"/>
    </row>
    <row r="421" spans="1:44" ht="8.1" customHeight="1" thickTop="1">
      <c r="A421" s="617"/>
      <c r="C421" s="620"/>
      <c r="D421" s="620"/>
      <c r="E421" s="954"/>
      <c r="F421" s="565"/>
      <c r="G421" s="565"/>
      <c r="H421" s="565"/>
      <c r="I421" s="565"/>
      <c r="J421" s="565"/>
      <c r="K421" s="812"/>
      <c r="L421" s="565"/>
      <c r="M421" s="812"/>
      <c r="N421" s="565"/>
      <c r="O421" s="565"/>
      <c r="P421" s="565"/>
      <c r="Q421" s="565"/>
      <c r="R421" s="565"/>
      <c r="S421" s="565"/>
      <c r="T421" s="565"/>
      <c r="U421" s="565"/>
      <c r="V421" s="565"/>
      <c r="W421" s="565"/>
      <c r="X421" s="565"/>
      <c r="Y421" s="565"/>
      <c r="Z421" s="565"/>
      <c r="AA421" s="565"/>
      <c r="AB421" s="565"/>
      <c r="AC421" s="565"/>
      <c r="AD421" s="565"/>
      <c r="AE421" s="565"/>
      <c r="AF421" s="565"/>
      <c r="AG421" s="565"/>
      <c r="AH421" s="565"/>
      <c r="AI421" s="565"/>
      <c r="AJ421" s="565"/>
      <c r="AK421" s="565"/>
      <c r="AL421" s="565"/>
      <c r="AM421" s="565"/>
      <c r="AN421" s="565"/>
      <c r="AO421" s="565"/>
      <c r="AP421" s="565"/>
      <c r="AQ421" s="565"/>
      <c r="AR421" s="565"/>
    </row>
    <row r="422" spans="1:44" ht="16.350000000000001" customHeight="1" thickBot="1">
      <c r="A422" s="1100" t="s">
        <v>2367</v>
      </c>
      <c r="B422" s="1101"/>
      <c r="C422" s="623"/>
      <c r="D422" s="623"/>
      <c r="E422" s="955"/>
      <c r="F422" s="565"/>
      <c r="G422" s="565"/>
      <c r="H422" s="565"/>
      <c r="I422" s="565"/>
      <c r="J422" s="565"/>
      <c r="K422" s="812"/>
      <c r="L422" s="565"/>
      <c r="M422" s="812"/>
      <c r="N422" s="565"/>
      <c r="O422" s="565"/>
      <c r="P422" s="565"/>
      <c r="Q422" s="565"/>
      <c r="R422" s="565"/>
      <c r="S422" s="565"/>
      <c r="T422" s="565"/>
      <c r="U422" s="565"/>
      <c r="V422" s="565"/>
      <c r="W422" s="565"/>
      <c r="X422" s="565"/>
      <c r="Y422" s="565"/>
      <c r="Z422" s="565"/>
      <c r="AA422" s="565"/>
      <c r="AB422" s="565"/>
      <c r="AC422" s="565"/>
      <c r="AD422" s="565"/>
      <c r="AE422" s="565"/>
      <c r="AF422" s="565"/>
      <c r="AG422" s="565"/>
      <c r="AH422" s="565"/>
      <c r="AI422" s="565"/>
      <c r="AJ422" s="565"/>
      <c r="AK422" s="565"/>
      <c r="AL422" s="565"/>
      <c r="AM422" s="565"/>
      <c r="AN422" s="565"/>
      <c r="AO422" s="565"/>
      <c r="AP422" s="565"/>
      <c r="AQ422" s="565"/>
      <c r="AR422" s="565"/>
    </row>
    <row r="423" spans="1:44" ht="15" customHeight="1" thickTop="1">
      <c r="A423" s="605" t="s">
        <v>405</v>
      </c>
      <c r="B423" s="624" t="s">
        <v>2294</v>
      </c>
      <c r="C423" s="699">
        <v>0</v>
      </c>
      <c r="D423" s="700">
        <v>0</v>
      </c>
      <c r="E423" s="887"/>
      <c r="F423" s="565"/>
      <c r="G423" s="565"/>
      <c r="H423" s="565"/>
      <c r="I423" s="565"/>
      <c r="J423" s="565"/>
      <c r="K423" s="812"/>
      <c r="L423" s="565"/>
      <c r="M423" s="812"/>
      <c r="N423" s="565"/>
      <c r="O423" s="565"/>
      <c r="P423" s="565"/>
      <c r="Q423" s="565"/>
      <c r="R423" s="565"/>
      <c r="S423" s="565"/>
      <c r="T423" s="565"/>
      <c r="U423" s="565"/>
      <c r="V423" s="565"/>
      <c r="W423" s="565"/>
      <c r="X423" s="565"/>
      <c r="Y423" s="565"/>
      <c r="Z423" s="565"/>
      <c r="AA423" s="565"/>
      <c r="AB423" s="565"/>
      <c r="AC423" s="565"/>
      <c r="AD423" s="565"/>
      <c r="AE423" s="565"/>
      <c r="AF423" s="565"/>
      <c r="AG423" s="565"/>
      <c r="AH423" s="565"/>
      <c r="AI423" s="565"/>
      <c r="AJ423" s="565"/>
      <c r="AK423" s="565"/>
      <c r="AL423" s="565"/>
      <c r="AM423" s="565"/>
      <c r="AN423" s="565"/>
      <c r="AO423" s="565"/>
      <c r="AP423" s="565"/>
      <c r="AQ423" s="565"/>
      <c r="AR423" s="565"/>
    </row>
    <row r="424" spans="1:44" ht="15" customHeight="1">
      <c r="A424" s="579" t="s">
        <v>406</v>
      </c>
      <c r="B424" s="627" t="s">
        <v>141</v>
      </c>
      <c r="C424" s="703">
        <v>0</v>
      </c>
      <c r="D424" s="704">
        <v>0</v>
      </c>
      <c r="E424" s="811"/>
      <c r="F424" s="565"/>
      <c r="G424" s="565"/>
      <c r="H424" s="565"/>
      <c r="I424" s="565"/>
      <c r="J424" s="565"/>
      <c r="K424" s="812"/>
      <c r="L424" s="565"/>
      <c r="M424" s="812"/>
      <c r="N424" s="565"/>
      <c r="O424" s="565"/>
      <c r="P424" s="565"/>
      <c r="Q424" s="565"/>
      <c r="R424" s="565"/>
      <c r="S424" s="565"/>
      <c r="T424" s="565"/>
      <c r="U424" s="565"/>
      <c r="V424" s="565"/>
      <c r="W424" s="565"/>
      <c r="X424" s="565"/>
      <c r="Y424" s="565"/>
      <c r="Z424" s="565"/>
      <c r="AA424" s="565"/>
      <c r="AB424" s="565"/>
      <c r="AC424" s="565"/>
      <c r="AD424" s="565"/>
      <c r="AE424" s="565"/>
      <c r="AF424" s="565"/>
      <c r="AG424" s="565"/>
      <c r="AH424" s="565"/>
      <c r="AI424" s="565"/>
      <c r="AJ424" s="565"/>
      <c r="AK424" s="565"/>
      <c r="AL424" s="565"/>
      <c r="AM424" s="565"/>
      <c r="AN424" s="565"/>
      <c r="AO424" s="565"/>
      <c r="AP424" s="565"/>
      <c r="AQ424" s="565"/>
      <c r="AR424" s="565"/>
    </row>
    <row r="425" spans="1:44" ht="15" customHeight="1">
      <c r="A425" s="579" t="s">
        <v>407</v>
      </c>
      <c r="B425" s="627" t="s">
        <v>2372</v>
      </c>
      <c r="C425" s="703">
        <v>0</v>
      </c>
      <c r="D425" s="704">
        <v>0</v>
      </c>
      <c r="E425" s="811"/>
      <c r="F425" s="565"/>
      <c r="G425" s="565"/>
      <c r="H425" s="565"/>
      <c r="I425" s="565"/>
      <c r="J425" s="565"/>
      <c r="K425" s="812"/>
      <c r="L425" s="565"/>
      <c r="M425" s="812"/>
      <c r="N425" s="565"/>
      <c r="O425" s="565"/>
      <c r="P425" s="565"/>
      <c r="Q425" s="565"/>
      <c r="R425" s="565"/>
      <c r="S425" s="565"/>
      <c r="T425" s="565"/>
      <c r="U425" s="565"/>
      <c r="V425" s="565"/>
      <c r="W425" s="565"/>
      <c r="X425" s="565"/>
      <c r="Y425" s="565"/>
      <c r="Z425" s="565"/>
      <c r="AA425" s="565"/>
      <c r="AB425" s="565"/>
      <c r="AC425" s="565"/>
      <c r="AD425" s="565"/>
      <c r="AE425" s="565"/>
      <c r="AF425" s="565"/>
      <c r="AG425" s="565"/>
      <c r="AH425" s="565"/>
      <c r="AI425" s="565"/>
      <c r="AJ425" s="565"/>
      <c r="AK425" s="565"/>
      <c r="AL425" s="565"/>
      <c r="AM425" s="565"/>
      <c r="AN425" s="565"/>
      <c r="AO425" s="565"/>
      <c r="AP425" s="565"/>
      <c r="AQ425" s="565"/>
      <c r="AR425" s="565"/>
    </row>
    <row r="426" spans="1:44" ht="15" customHeight="1">
      <c r="A426" s="579" t="s">
        <v>408</v>
      </c>
      <c r="B426" s="627" t="s">
        <v>2400</v>
      </c>
      <c r="C426" s="703"/>
      <c r="D426" s="704"/>
      <c r="E426" s="811"/>
      <c r="F426" s="565"/>
      <c r="G426" s="565"/>
      <c r="H426" s="565"/>
      <c r="I426" s="565"/>
      <c r="J426" s="565"/>
      <c r="K426" s="812"/>
      <c r="L426" s="565"/>
      <c r="M426" s="812"/>
      <c r="N426" s="565"/>
      <c r="O426" s="565"/>
      <c r="P426" s="565"/>
      <c r="Q426" s="565"/>
      <c r="R426" s="565"/>
      <c r="S426" s="565"/>
      <c r="T426" s="565"/>
      <c r="U426" s="565"/>
      <c r="V426" s="565"/>
      <c r="W426" s="565"/>
      <c r="X426" s="565"/>
      <c r="Y426" s="565"/>
      <c r="Z426" s="565"/>
      <c r="AA426" s="565"/>
      <c r="AB426" s="565"/>
      <c r="AC426" s="565"/>
      <c r="AD426" s="565"/>
      <c r="AE426" s="565"/>
      <c r="AF426" s="565"/>
      <c r="AG426" s="565"/>
      <c r="AH426" s="565"/>
      <c r="AI426" s="565"/>
      <c r="AJ426" s="565"/>
      <c r="AK426" s="565"/>
      <c r="AL426" s="565"/>
      <c r="AM426" s="565"/>
      <c r="AN426" s="565"/>
      <c r="AO426" s="565"/>
      <c r="AP426" s="565"/>
      <c r="AQ426" s="565"/>
      <c r="AR426" s="565"/>
    </row>
    <row r="427" spans="1:44" ht="15" customHeight="1">
      <c r="A427" s="579" t="s">
        <v>409</v>
      </c>
      <c r="B427" s="627" t="s">
        <v>512</v>
      </c>
      <c r="C427" s="703">
        <f>1000+(100*6)</f>
        <v>1600</v>
      </c>
      <c r="D427" s="704">
        <v>1600</v>
      </c>
      <c r="E427" s="811"/>
      <c r="F427" s="565"/>
      <c r="G427" s="565"/>
      <c r="H427" s="565"/>
      <c r="I427" s="565"/>
      <c r="J427" s="565"/>
      <c r="K427" s="812"/>
      <c r="L427" s="565"/>
      <c r="M427" s="812"/>
      <c r="N427" s="565"/>
      <c r="O427" s="565"/>
      <c r="P427" s="565"/>
      <c r="Q427" s="565"/>
      <c r="R427" s="565"/>
      <c r="S427" s="565"/>
      <c r="T427" s="565"/>
      <c r="U427" s="565"/>
      <c r="V427" s="565"/>
      <c r="W427" s="565"/>
      <c r="X427" s="565"/>
      <c r="Y427" s="565"/>
      <c r="Z427" s="565"/>
      <c r="AA427" s="565"/>
      <c r="AB427" s="565"/>
      <c r="AC427" s="565"/>
      <c r="AD427" s="565"/>
      <c r="AE427" s="565"/>
      <c r="AF427" s="565"/>
      <c r="AG427" s="565"/>
      <c r="AH427" s="565"/>
      <c r="AI427" s="565"/>
      <c r="AJ427" s="565"/>
      <c r="AK427" s="565"/>
      <c r="AL427" s="565"/>
      <c r="AM427" s="565"/>
      <c r="AN427" s="565"/>
      <c r="AO427" s="565"/>
      <c r="AP427" s="565"/>
      <c r="AQ427" s="565"/>
      <c r="AR427" s="565"/>
    </row>
    <row r="428" spans="1:44" ht="15" customHeight="1">
      <c r="A428" s="579" t="s">
        <v>410</v>
      </c>
      <c r="B428" s="627" t="s">
        <v>478</v>
      </c>
      <c r="C428" s="703">
        <v>0</v>
      </c>
      <c r="D428" s="704">
        <v>0</v>
      </c>
      <c r="E428" s="811"/>
      <c r="F428" s="565"/>
      <c r="G428" s="565"/>
      <c r="H428" s="565"/>
      <c r="I428" s="565"/>
      <c r="J428" s="565"/>
      <c r="K428" s="812"/>
      <c r="L428" s="565"/>
      <c r="M428" s="812"/>
      <c r="N428" s="565"/>
      <c r="O428" s="565"/>
      <c r="P428" s="565"/>
      <c r="Q428" s="565"/>
      <c r="R428" s="565"/>
      <c r="S428" s="565"/>
      <c r="T428" s="565"/>
      <c r="U428" s="565"/>
      <c r="V428" s="565"/>
      <c r="W428" s="565"/>
      <c r="X428" s="565"/>
      <c r="Y428" s="565"/>
      <c r="Z428" s="565"/>
      <c r="AA428" s="565"/>
      <c r="AB428" s="565"/>
      <c r="AC428" s="565"/>
      <c r="AD428" s="565"/>
      <c r="AE428" s="565"/>
      <c r="AF428" s="565"/>
      <c r="AG428" s="565"/>
      <c r="AH428" s="565"/>
      <c r="AI428" s="565"/>
      <c r="AJ428" s="565"/>
      <c r="AK428" s="565"/>
      <c r="AL428" s="565"/>
      <c r="AM428" s="565"/>
      <c r="AN428" s="565"/>
      <c r="AO428" s="565"/>
      <c r="AP428" s="565"/>
      <c r="AQ428" s="565"/>
      <c r="AR428" s="565"/>
    </row>
    <row r="429" spans="1:44" ht="15" customHeight="1">
      <c r="A429" s="579" t="s">
        <v>411</v>
      </c>
      <c r="B429" s="627" t="s">
        <v>460</v>
      </c>
      <c r="C429" s="703">
        <v>0</v>
      </c>
      <c r="D429" s="704">
        <v>0</v>
      </c>
      <c r="E429" s="811"/>
      <c r="F429" s="565"/>
      <c r="G429" s="565"/>
      <c r="H429" s="565"/>
      <c r="I429" s="565"/>
      <c r="J429" s="565"/>
      <c r="K429" s="812"/>
      <c r="L429" s="565"/>
      <c r="M429" s="812"/>
      <c r="N429" s="565"/>
      <c r="O429" s="565"/>
      <c r="P429" s="565"/>
      <c r="Q429" s="565"/>
      <c r="R429" s="565"/>
      <c r="S429" s="565"/>
      <c r="T429" s="565"/>
      <c r="U429" s="565"/>
      <c r="V429" s="565"/>
      <c r="W429" s="565"/>
      <c r="X429" s="565"/>
      <c r="Y429" s="565"/>
      <c r="Z429" s="565"/>
      <c r="AA429" s="565"/>
      <c r="AB429" s="565"/>
      <c r="AC429" s="565"/>
      <c r="AD429" s="565"/>
      <c r="AE429" s="565"/>
      <c r="AF429" s="565"/>
      <c r="AG429" s="565"/>
      <c r="AH429" s="565"/>
      <c r="AI429" s="565"/>
      <c r="AJ429" s="565"/>
      <c r="AK429" s="565"/>
      <c r="AL429" s="565"/>
      <c r="AM429" s="565"/>
      <c r="AN429" s="565"/>
      <c r="AO429" s="565"/>
      <c r="AP429" s="565"/>
      <c r="AQ429" s="565"/>
      <c r="AR429" s="565"/>
    </row>
    <row r="430" spans="1:44" ht="15" customHeight="1">
      <c r="A430" s="579" t="s">
        <v>412</v>
      </c>
      <c r="B430" s="627" t="s">
        <v>491</v>
      </c>
      <c r="C430" s="703">
        <v>1000</v>
      </c>
      <c r="D430" s="704">
        <v>1000</v>
      </c>
      <c r="E430" s="811"/>
      <c r="F430" s="565"/>
      <c r="G430" s="565"/>
      <c r="H430" s="565"/>
      <c r="I430" s="565"/>
      <c r="J430" s="565"/>
      <c r="K430" s="812"/>
      <c r="L430" s="565"/>
      <c r="M430" s="812"/>
      <c r="N430" s="565"/>
      <c r="O430" s="565"/>
      <c r="P430" s="565"/>
      <c r="Q430" s="565"/>
      <c r="R430" s="565"/>
      <c r="S430" s="565"/>
      <c r="T430" s="565"/>
      <c r="U430" s="565"/>
      <c r="V430" s="565"/>
      <c r="W430" s="565"/>
      <c r="X430" s="565"/>
      <c r="Y430" s="565"/>
      <c r="Z430" s="565"/>
      <c r="AA430" s="565"/>
      <c r="AB430" s="565"/>
      <c r="AC430" s="565"/>
      <c r="AD430" s="565"/>
      <c r="AE430" s="565"/>
      <c r="AF430" s="565"/>
      <c r="AG430" s="565"/>
      <c r="AH430" s="565"/>
      <c r="AI430" s="565"/>
      <c r="AJ430" s="565"/>
      <c r="AK430" s="565"/>
      <c r="AL430" s="565"/>
      <c r="AM430" s="565"/>
      <c r="AN430" s="565"/>
      <c r="AO430" s="565"/>
      <c r="AP430" s="565"/>
      <c r="AQ430" s="565"/>
      <c r="AR430" s="565"/>
    </row>
    <row r="431" spans="1:44" ht="15" customHeight="1">
      <c r="A431" s="579" t="s">
        <v>413</v>
      </c>
      <c r="B431" s="627" t="s">
        <v>482</v>
      </c>
      <c r="C431" s="703">
        <v>1500</v>
      </c>
      <c r="D431" s="704">
        <v>1500</v>
      </c>
      <c r="E431" s="811"/>
      <c r="F431" s="565"/>
      <c r="G431" s="565"/>
      <c r="H431" s="565"/>
      <c r="I431" s="565"/>
      <c r="J431" s="565"/>
      <c r="K431" s="812"/>
      <c r="L431" s="565"/>
      <c r="M431" s="812"/>
      <c r="N431" s="565"/>
      <c r="O431" s="565"/>
      <c r="P431" s="565"/>
      <c r="Q431" s="565"/>
      <c r="R431" s="565"/>
      <c r="S431" s="565"/>
      <c r="T431" s="565"/>
      <c r="U431" s="565"/>
      <c r="V431" s="565"/>
      <c r="W431" s="565"/>
      <c r="X431" s="565"/>
      <c r="Y431" s="565"/>
      <c r="Z431" s="565"/>
      <c r="AA431" s="565"/>
      <c r="AB431" s="565"/>
      <c r="AC431" s="565"/>
      <c r="AD431" s="565"/>
      <c r="AE431" s="565"/>
      <c r="AF431" s="565"/>
      <c r="AG431" s="565"/>
      <c r="AH431" s="565"/>
      <c r="AI431" s="565"/>
      <c r="AJ431" s="565"/>
      <c r="AK431" s="565"/>
      <c r="AL431" s="565"/>
      <c r="AM431" s="565"/>
      <c r="AN431" s="565"/>
      <c r="AO431" s="565"/>
      <c r="AP431" s="565"/>
      <c r="AQ431" s="565"/>
      <c r="AR431" s="565"/>
    </row>
    <row r="432" spans="1:44" ht="15" customHeight="1">
      <c r="A432" s="579" t="s">
        <v>414</v>
      </c>
      <c r="B432" s="627" t="s">
        <v>481</v>
      </c>
      <c r="C432" s="703">
        <v>1000</v>
      </c>
      <c r="D432" s="704">
        <v>1000</v>
      </c>
      <c r="E432" s="811"/>
      <c r="F432" s="565"/>
      <c r="G432" s="565"/>
      <c r="H432" s="565"/>
      <c r="I432" s="565"/>
      <c r="J432" s="565"/>
      <c r="K432" s="812"/>
      <c r="L432" s="565"/>
      <c r="M432" s="812"/>
      <c r="N432" s="565"/>
      <c r="O432" s="565"/>
      <c r="P432" s="565"/>
      <c r="Q432" s="565"/>
      <c r="R432" s="565"/>
      <c r="S432" s="565"/>
      <c r="T432" s="565"/>
      <c r="U432" s="565"/>
      <c r="V432" s="565"/>
      <c r="W432" s="565"/>
      <c r="X432" s="565"/>
      <c r="Y432" s="565"/>
      <c r="Z432" s="565"/>
      <c r="AA432" s="565"/>
      <c r="AB432" s="565"/>
      <c r="AC432" s="565"/>
      <c r="AD432" s="565"/>
      <c r="AE432" s="565"/>
      <c r="AF432" s="565"/>
      <c r="AG432" s="565"/>
      <c r="AH432" s="565"/>
      <c r="AI432" s="565"/>
      <c r="AJ432" s="565"/>
      <c r="AK432" s="565"/>
      <c r="AL432" s="565"/>
      <c r="AM432" s="565"/>
      <c r="AN432" s="565"/>
      <c r="AO432" s="565"/>
      <c r="AP432" s="565"/>
      <c r="AQ432" s="565"/>
      <c r="AR432" s="565"/>
    </row>
    <row r="433" spans="1:44" ht="15" customHeight="1">
      <c r="A433" s="579" t="s">
        <v>415</v>
      </c>
      <c r="B433" s="627" t="s">
        <v>486</v>
      </c>
      <c r="C433" s="703">
        <v>2000</v>
      </c>
      <c r="D433" s="704">
        <v>2000</v>
      </c>
      <c r="E433" s="811"/>
      <c r="F433" s="565"/>
      <c r="G433" s="565"/>
      <c r="H433" s="565"/>
      <c r="I433" s="565"/>
      <c r="J433" s="565"/>
      <c r="K433" s="812"/>
      <c r="L433" s="565"/>
      <c r="M433" s="812"/>
      <c r="N433" s="565"/>
      <c r="O433" s="565"/>
      <c r="P433" s="565"/>
      <c r="Q433" s="565"/>
      <c r="R433" s="565"/>
      <c r="S433" s="565"/>
      <c r="T433" s="565"/>
      <c r="U433" s="565"/>
      <c r="V433" s="565"/>
      <c r="W433" s="565"/>
      <c r="X433" s="565"/>
      <c r="Y433" s="565"/>
      <c r="Z433" s="565"/>
      <c r="AA433" s="565"/>
      <c r="AB433" s="565"/>
      <c r="AC433" s="565"/>
      <c r="AD433" s="565"/>
      <c r="AE433" s="565"/>
      <c r="AF433" s="565"/>
      <c r="AG433" s="565"/>
      <c r="AH433" s="565"/>
      <c r="AI433" s="565"/>
      <c r="AJ433" s="565"/>
      <c r="AK433" s="565"/>
      <c r="AL433" s="565"/>
      <c r="AM433" s="565"/>
      <c r="AN433" s="565"/>
      <c r="AO433" s="565"/>
      <c r="AP433" s="565"/>
      <c r="AQ433" s="565"/>
      <c r="AR433" s="565"/>
    </row>
    <row r="434" spans="1:44" ht="15" customHeight="1">
      <c r="A434" s="579" t="s">
        <v>416</v>
      </c>
      <c r="B434" s="627" t="s">
        <v>484</v>
      </c>
      <c r="C434" s="703">
        <v>0</v>
      </c>
      <c r="D434" s="704">
        <v>0</v>
      </c>
      <c r="E434" s="811"/>
      <c r="F434" s="565"/>
      <c r="G434" s="565"/>
      <c r="H434" s="565"/>
      <c r="I434" s="565"/>
      <c r="J434" s="565"/>
      <c r="K434" s="812"/>
      <c r="L434" s="565"/>
      <c r="M434" s="812"/>
      <c r="N434" s="565"/>
      <c r="O434" s="565"/>
      <c r="P434" s="565"/>
      <c r="Q434" s="565"/>
      <c r="R434" s="565"/>
      <c r="S434" s="565"/>
      <c r="T434" s="565"/>
      <c r="U434" s="565"/>
      <c r="V434" s="565"/>
      <c r="W434" s="565"/>
      <c r="X434" s="565"/>
      <c r="Y434" s="565"/>
      <c r="Z434" s="565"/>
      <c r="AA434" s="565"/>
      <c r="AB434" s="565"/>
      <c r="AC434" s="565"/>
      <c r="AD434" s="565"/>
      <c r="AE434" s="565"/>
      <c r="AF434" s="565"/>
      <c r="AG434" s="565"/>
      <c r="AH434" s="565"/>
      <c r="AI434" s="565"/>
      <c r="AJ434" s="565"/>
      <c r="AK434" s="565"/>
      <c r="AL434" s="565"/>
      <c r="AM434" s="565"/>
      <c r="AN434" s="565"/>
      <c r="AO434" s="565"/>
      <c r="AP434" s="565"/>
      <c r="AQ434" s="565"/>
      <c r="AR434" s="565"/>
    </row>
    <row r="435" spans="1:44" ht="15" customHeight="1">
      <c r="A435" s="579" t="s">
        <v>417</v>
      </c>
      <c r="B435" s="627" t="s">
        <v>468</v>
      </c>
      <c r="C435" s="703">
        <v>0</v>
      </c>
      <c r="D435" s="704">
        <v>0</v>
      </c>
      <c r="E435" s="811"/>
      <c r="F435" s="565"/>
      <c r="G435" s="565"/>
      <c r="H435" s="565"/>
      <c r="I435" s="565"/>
      <c r="J435" s="565"/>
      <c r="K435" s="812"/>
      <c r="L435" s="565"/>
      <c r="M435" s="812"/>
      <c r="N435" s="565"/>
      <c r="O435" s="565"/>
      <c r="P435" s="565"/>
      <c r="Q435" s="565"/>
      <c r="R435" s="565"/>
      <c r="S435" s="565"/>
      <c r="T435" s="565"/>
      <c r="U435" s="565"/>
      <c r="V435" s="565"/>
      <c r="W435" s="565"/>
      <c r="X435" s="565"/>
      <c r="Y435" s="565"/>
      <c r="Z435" s="565"/>
      <c r="AA435" s="565"/>
      <c r="AB435" s="565"/>
      <c r="AC435" s="565"/>
      <c r="AD435" s="565"/>
      <c r="AE435" s="565"/>
      <c r="AF435" s="565"/>
      <c r="AG435" s="565"/>
      <c r="AH435" s="565"/>
      <c r="AI435" s="565"/>
      <c r="AJ435" s="565"/>
      <c r="AK435" s="565"/>
      <c r="AL435" s="565"/>
      <c r="AM435" s="565"/>
      <c r="AN435" s="565"/>
      <c r="AO435" s="565"/>
      <c r="AP435" s="565"/>
      <c r="AQ435" s="565"/>
      <c r="AR435" s="565"/>
    </row>
    <row r="436" spans="1:44" ht="15" customHeight="1" thickBot="1">
      <c r="A436" s="657" t="s">
        <v>418</v>
      </c>
      <c r="B436" s="723" t="s">
        <v>432</v>
      </c>
      <c r="C436" s="867">
        <v>300</v>
      </c>
      <c r="D436" s="831">
        <v>300</v>
      </c>
      <c r="E436" s="811"/>
      <c r="F436" s="565"/>
      <c r="G436" s="565"/>
      <c r="H436" s="565"/>
      <c r="I436" s="565"/>
      <c r="J436" s="565"/>
      <c r="K436" s="812"/>
      <c r="L436" s="565"/>
      <c r="M436" s="812"/>
      <c r="N436" s="565"/>
      <c r="O436" s="565"/>
      <c r="P436" s="565"/>
      <c r="Q436" s="565"/>
      <c r="R436" s="565"/>
      <c r="S436" s="565"/>
      <c r="T436" s="565"/>
      <c r="U436" s="565"/>
      <c r="V436" s="565"/>
      <c r="W436" s="565"/>
      <c r="X436" s="565"/>
      <c r="Y436" s="565"/>
      <c r="Z436" s="565"/>
      <c r="AA436" s="565"/>
      <c r="AB436" s="565"/>
      <c r="AC436" s="565"/>
      <c r="AD436" s="565"/>
      <c r="AE436" s="565"/>
      <c r="AF436" s="565"/>
      <c r="AG436" s="565"/>
      <c r="AH436" s="565"/>
      <c r="AI436" s="565"/>
      <c r="AJ436" s="565"/>
      <c r="AK436" s="565"/>
      <c r="AL436" s="565"/>
      <c r="AM436" s="565"/>
      <c r="AN436" s="565"/>
      <c r="AO436" s="565"/>
      <c r="AP436" s="565"/>
      <c r="AQ436" s="565"/>
      <c r="AR436" s="565"/>
    </row>
    <row r="437" spans="1:44" ht="16.350000000000001" customHeight="1" thickTop="1" thickBot="1">
      <c r="A437" s="1106" t="s">
        <v>2368</v>
      </c>
      <c r="B437" s="1145"/>
      <c r="C437" s="868">
        <f t="shared" ref="C437:E437" si="31">SUM(C423:C436)</f>
        <v>7400</v>
      </c>
      <c r="D437" s="869">
        <f t="shared" si="31"/>
        <v>7400</v>
      </c>
      <c r="E437" s="692">
        <f t="shared" si="31"/>
        <v>0</v>
      </c>
      <c r="F437" s="565"/>
      <c r="G437" s="565"/>
      <c r="H437" s="565"/>
      <c r="I437" s="565"/>
      <c r="J437" s="565"/>
      <c r="K437" s="812"/>
      <c r="L437" s="565"/>
      <c r="M437" s="812"/>
      <c r="N437" s="565"/>
      <c r="O437" s="565"/>
      <c r="P437" s="565"/>
      <c r="Q437" s="565"/>
      <c r="R437" s="565"/>
      <c r="S437" s="565"/>
      <c r="T437" s="565"/>
      <c r="U437" s="565"/>
      <c r="V437" s="565"/>
      <c r="W437" s="565"/>
      <c r="X437" s="565"/>
      <c r="Y437" s="565"/>
      <c r="Z437" s="565"/>
      <c r="AA437" s="565"/>
      <c r="AB437" s="565"/>
      <c r="AC437" s="565"/>
      <c r="AD437" s="565"/>
      <c r="AE437" s="565"/>
      <c r="AF437" s="565"/>
      <c r="AG437" s="565"/>
      <c r="AH437" s="565"/>
      <c r="AI437" s="565"/>
      <c r="AJ437" s="565"/>
      <c r="AK437" s="565"/>
      <c r="AL437" s="565"/>
      <c r="AM437" s="565"/>
      <c r="AN437" s="565"/>
      <c r="AO437" s="565"/>
      <c r="AP437" s="565"/>
      <c r="AQ437" s="565"/>
      <c r="AR437" s="565"/>
    </row>
    <row r="438" spans="1:44" ht="8.1" customHeight="1" thickTop="1">
      <c r="A438" s="617"/>
      <c r="C438" s="620"/>
      <c r="D438" s="982"/>
      <c r="E438" s="983"/>
      <c r="F438" s="565"/>
      <c r="G438" s="565"/>
      <c r="H438" s="565"/>
      <c r="I438" s="565"/>
      <c r="J438" s="565"/>
      <c r="K438" s="812"/>
      <c r="L438" s="565"/>
      <c r="M438" s="812"/>
      <c r="N438" s="565"/>
      <c r="O438" s="565"/>
      <c r="P438" s="565"/>
      <c r="Q438" s="565"/>
      <c r="R438" s="565"/>
      <c r="S438" s="565"/>
      <c r="T438" s="565"/>
      <c r="U438" s="565"/>
      <c r="V438" s="565"/>
      <c r="W438" s="565"/>
      <c r="X438" s="565"/>
      <c r="Y438" s="565"/>
      <c r="Z438" s="565"/>
      <c r="AA438" s="565"/>
      <c r="AB438" s="565"/>
      <c r="AC438" s="565"/>
      <c r="AD438" s="565"/>
      <c r="AE438" s="565"/>
      <c r="AF438" s="565"/>
      <c r="AG438" s="565"/>
      <c r="AH438" s="565"/>
      <c r="AI438" s="565"/>
      <c r="AJ438" s="565"/>
      <c r="AK438" s="565"/>
      <c r="AL438" s="565"/>
      <c r="AM438" s="565"/>
      <c r="AN438" s="565"/>
      <c r="AO438" s="565"/>
      <c r="AP438" s="565"/>
      <c r="AQ438" s="565"/>
      <c r="AR438" s="565"/>
    </row>
    <row r="439" spans="1:44" ht="8.1" customHeight="1" thickBot="1">
      <c r="A439" s="617"/>
      <c r="C439" s="623"/>
      <c r="D439" s="623"/>
      <c r="E439" s="955"/>
      <c r="F439" s="565"/>
      <c r="G439" s="565"/>
      <c r="H439" s="565"/>
      <c r="I439" s="565"/>
      <c r="J439" s="565"/>
      <c r="K439" s="812"/>
      <c r="L439" s="565"/>
      <c r="M439" s="812"/>
      <c r="N439" s="565"/>
      <c r="O439" s="565"/>
      <c r="P439" s="565"/>
      <c r="Q439" s="565"/>
      <c r="R439" s="565"/>
      <c r="S439" s="565"/>
      <c r="T439" s="565"/>
      <c r="U439" s="565"/>
      <c r="V439" s="565"/>
      <c r="W439" s="565"/>
      <c r="X439" s="565"/>
      <c r="Y439" s="565"/>
      <c r="Z439" s="565"/>
      <c r="AA439" s="565"/>
      <c r="AB439" s="565"/>
      <c r="AC439" s="565"/>
      <c r="AD439" s="565"/>
      <c r="AE439" s="565"/>
      <c r="AF439" s="565"/>
      <c r="AG439" s="565"/>
      <c r="AH439" s="565"/>
      <c r="AI439" s="565"/>
      <c r="AJ439" s="565"/>
      <c r="AK439" s="565"/>
      <c r="AL439" s="565"/>
      <c r="AM439" s="565"/>
      <c r="AN439" s="565"/>
      <c r="AO439" s="565"/>
      <c r="AP439" s="565"/>
      <c r="AQ439" s="565"/>
      <c r="AR439" s="565"/>
    </row>
    <row r="440" spans="1:44" ht="22.5" customHeight="1" thickTop="1">
      <c r="A440" s="984" t="s">
        <v>2420</v>
      </c>
      <c r="B440" s="985"/>
      <c r="C440" s="986"/>
      <c r="D440" s="987"/>
      <c r="E440" s="988"/>
      <c r="F440" s="565"/>
      <c r="G440" s="565"/>
      <c r="H440" s="565"/>
      <c r="I440" s="565"/>
      <c r="J440" s="565"/>
      <c r="K440" s="812"/>
      <c r="L440" s="565"/>
      <c r="M440" s="812"/>
      <c r="N440" s="565"/>
      <c r="O440" s="565"/>
      <c r="P440" s="565"/>
      <c r="Q440" s="565"/>
      <c r="R440" s="565"/>
      <c r="S440" s="565"/>
      <c r="T440" s="565"/>
      <c r="U440" s="565"/>
      <c r="V440" s="565"/>
      <c r="W440" s="565"/>
      <c r="X440" s="565"/>
      <c r="Y440" s="565"/>
      <c r="Z440" s="565"/>
      <c r="AA440" s="565"/>
      <c r="AB440" s="565"/>
      <c r="AC440" s="565"/>
      <c r="AD440" s="565"/>
      <c r="AE440" s="565"/>
      <c r="AF440" s="565"/>
      <c r="AG440" s="565"/>
      <c r="AH440" s="565"/>
      <c r="AI440" s="565"/>
      <c r="AJ440" s="565"/>
      <c r="AK440" s="565"/>
      <c r="AL440" s="565"/>
      <c r="AM440" s="565"/>
      <c r="AN440" s="565"/>
      <c r="AO440" s="565"/>
      <c r="AP440" s="565"/>
      <c r="AQ440" s="565"/>
      <c r="AR440" s="565"/>
    </row>
    <row r="441" spans="1:44" ht="16.350000000000001" customHeight="1" thickBot="1">
      <c r="A441" s="621" t="s">
        <v>138</v>
      </c>
      <c r="B441" s="762"/>
      <c r="C441" s="888"/>
      <c r="D441" s="889"/>
      <c r="E441" s="989"/>
      <c r="F441" s="565"/>
      <c r="G441" s="565"/>
      <c r="H441" s="565"/>
      <c r="I441" s="565"/>
      <c r="J441" s="565"/>
      <c r="K441" s="812"/>
      <c r="L441" s="565"/>
      <c r="M441" s="812"/>
      <c r="N441" s="565"/>
      <c r="O441" s="565"/>
      <c r="P441" s="565"/>
      <c r="Q441" s="565"/>
      <c r="R441" s="565"/>
      <c r="S441" s="565"/>
      <c r="T441" s="565"/>
      <c r="U441" s="565"/>
      <c r="V441" s="565"/>
      <c r="W441" s="565"/>
      <c r="X441" s="565"/>
      <c r="Y441" s="565"/>
      <c r="Z441" s="565"/>
      <c r="AA441" s="565"/>
      <c r="AB441" s="565"/>
      <c r="AC441" s="565"/>
      <c r="AD441" s="565"/>
      <c r="AE441" s="565"/>
      <c r="AF441" s="565"/>
      <c r="AG441" s="565"/>
      <c r="AH441" s="565"/>
      <c r="AI441" s="565"/>
      <c r="AJ441" s="565"/>
      <c r="AK441" s="565"/>
      <c r="AL441" s="565"/>
      <c r="AM441" s="565"/>
      <c r="AN441" s="565"/>
      <c r="AO441" s="565"/>
      <c r="AP441" s="565"/>
      <c r="AQ441" s="565"/>
      <c r="AR441" s="565"/>
    </row>
    <row r="442" spans="1:44" ht="15" customHeight="1" thickTop="1">
      <c r="A442" s="605" t="s">
        <v>419</v>
      </c>
      <c r="B442" s="624" t="s">
        <v>434</v>
      </c>
      <c r="C442" s="699">
        <v>1400</v>
      </c>
      <c r="D442" s="700">
        <v>1400</v>
      </c>
      <c r="E442" s="811"/>
      <c r="F442" s="565"/>
      <c r="G442" s="565"/>
      <c r="H442" s="565"/>
      <c r="I442" s="565"/>
      <c r="J442" s="565"/>
      <c r="K442" s="812"/>
      <c r="L442" s="565"/>
      <c r="M442" s="812"/>
      <c r="N442" s="565"/>
      <c r="O442" s="565"/>
      <c r="P442" s="565"/>
      <c r="Q442" s="565"/>
      <c r="R442" s="565"/>
      <c r="S442" s="565"/>
      <c r="T442" s="565"/>
      <c r="U442" s="565"/>
      <c r="V442" s="565"/>
      <c r="W442" s="565"/>
      <c r="X442" s="565"/>
      <c r="Y442" s="565"/>
      <c r="Z442" s="565"/>
      <c r="AA442" s="565"/>
      <c r="AB442" s="565"/>
      <c r="AC442" s="565"/>
      <c r="AD442" s="565"/>
      <c r="AE442" s="565"/>
      <c r="AF442" s="565"/>
      <c r="AG442" s="565"/>
      <c r="AH442" s="565"/>
      <c r="AI442" s="565"/>
      <c r="AJ442" s="565"/>
      <c r="AK442" s="565"/>
      <c r="AL442" s="565"/>
      <c r="AM442" s="565"/>
      <c r="AN442" s="565"/>
      <c r="AO442" s="565"/>
      <c r="AP442" s="565"/>
      <c r="AQ442" s="565"/>
      <c r="AR442" s="565"/>
    </row>
    <row r="443" spans="1:44" ht="15" customHeight="1">
      <c r="A443" s="579" t="s">
        <v>420</v>
      </c>
      <c r="B443" s="627" t="s">
        <v>439</v>
      </c>
      <c r="C443" s="703">
        <v>0</v>
      </c>
      <c r="D443" s="704">
        <v>0</v>
      </c>
      <c r="E443" s="811"/>
      <c r="F443" s="565"/>
      <c r="G443" s="565"/>
      <c r="H443" s="565"/>
      <c r="I443" s="565"/>
      <c r="J443" s="565"/>
      <c r="K443" s="812"/>
      <c r="L443" s="565"/>
      <c r="M443" s="812"/>
      <c r="N443" s="565"/>
      <c r="O443" s="565"/>
      <c r="P443" s="565"/>
      <c r="Q443" s="565"/>
      <c r="R443" s="565"/>
      <c r="S443" s="565"/>
      <c r="T443" s="565"/>
      <c r="U443" s="565"/>
      <c r="V443" s="565"/>
      <c r="W443" s="565"/>
      <c r="X443" s="565"/>
      <c r="Y443" s="565"/>
      <c r="Z443" s="565"/>
      <c r="AA443" s="565"/>
      <c r="AB443" s="565"/>
      <c r="AC443" s="565"/>
      <c r="AD443" s="565"/>
      <c r="AE443" s="565"/>
      <c r="AF443" s="565"/>
      <c r="AG443" s="565"/>
      <c r="AH443" s="565"/>
      <c r="AI443" s="565"/>
      <c r="AJ443" s="565"/>
      <c r="AK443" s="565"/>
      <c r="AL443" s="565"/>
      <c r="AM443" s="565"/>
      <c r="AN443" s="565"/>
      <c r="AO443" s="565"/>
      <c r="AP443" s="565"/>
      <c r="AQ443" s="565"/>
      <c r="AR443" s="565"/>
    </row>
    <row r="444" spans="1:44" ht="15" customHeight="1">
      <c r="A444" s="579" t="s">
        <v>2281</v>
      </c>
      <c r="B444" s="627"/>
      <c r="C444" s="703">
        <v>0</v>
      </c>
      <c r="D444" s="704">
        <v>0</v>
      </c>
      <c r="E444" s="811"/>
      <c r="F444" s="565"/>
      <c r="G444" s="565"/>
      <c r="H444" s="565"/>
      <c r="I444" s="565"/>
      <c r="J444" s="565"/>
      <c r="K444" s="812"/>
      <c r="L444" s="565"/>
      <c r="M444" s="812"/>
      <c r="N444" s="565"/>
      <c r="O444" s="565"/>
      <c r="P444" s="565"/>
      <c r="Q444" s="565"/>
      <c r="R444" s="565"/>
      <c r="S444" s="565"/>
      <c r="T444" s="565"/>
      <c r="U444" s="565"/>
      <c r="V444" s="565"/>
      <c r="W444" s="565"/>
      <c r="X444" s="565"/>
      <c r="Y444" s="565"/>
      <c r="Z444" s="565"/>
      <c r="AA444" s="565"/>
      <c r="AB444" s="565"/>
      <c r="AC444" s="565"/>
      <c r="AD444" s="565"/>
      <c r="AE444" s="565"/>
      <c r="AF444" s="565"/>
      <c r="AG444" s="565"/>
      <c r="AH444" s="565"/>
      <c r="AI444" s="565"/>
      <c r="AJ444" s="565"/>
      <c r="AK444" s="565"/>
      <c r="AL444" s="565"/>
      <c r="AM444" s="565"/>
      <c r="AN444" s="565"/>
      <c r="AO444" s="565"/>
      <c r="AP444" s="565"/>
      <c r="AQ444" s="565"/>
      <c r="AR444" s="565"/>
    </row>
    <row r="445" spans="1:44" ht="15" customHeight="1">
      <c r="A445" s="579" t="s">
        <v>421</v>
      </c>
      <c r="B445" s="627" t="s">
        <v>453</v>
      </c>
      <c r="C445" s="703">
        <v>3680</v>
      </c>
      <c r="D445" s="704">
        <v>3680</v>
      </c>
      <c r="E445" s="811"/>
      <c r="F445" s="565" t="s">
        <v>2429</v>
      </c>
      <c r="G445" s="565"/>
      <c r="H445" s="565"/>
      <c r="I445" s="565"/>
      <c r="J445" s="565"/>
      <c r="K445" s="812"/>
      <c r="L445" s="565"/>
      <c r="M445" s="812"/>
      <c r="N445" s="565"/>
      <c r="O445" s="565"/>
      <c r="P445" s="565"/>
      <c r="Q445" s="565"/>
      <c r="R445" s="565"/>
      <c r="S445" s="565"/>
      <c r="T445" s="565"/>
      <c r="U445" s="565"/>
      <c r="V445" s="565"/>
      <c r="W445" s="565"/>
      <c r="X445" s="565"/>
      <c r="Y445" s="565"/>
      <c r="Z445" s="565"/>
      <c r="AA445" s="565"/>
      <c r="AB445" s="565"/>
      <c r="AC445" s="565"/>
      <c r="AD445" s="565"/>
      <c r="AE445" s="565"/>
      <c r="AF445" s="565"/>
      <c r="AG445" s="565"/>
      <c r="AH445" s="565"/>
      <c r="AI445" s="565"/>
      <c r="AJ445" s="565"/>
      <c r="AK445" s="565"/>
      <c r="AL445" s="565"/>
      <c r="AM445" s="565"/>
      <c r="AN445" s="565"/>
      <c r="AO445" s="565"/>
      <c r="AP445" s="565"/>
      <c r="AQ445" s="565"/>
      <c r="AR445" s="565"/>
    </row>
    <row r="446" spans="1:44" ht="15" customHeight="1">
      <c r="A446" s="579" t="s">
        <v>422</v>
      </c>
      <c r="B446" s="627" t="s">
        <v>456</v>
      </c>
      <c r="C446" s="703">
        <v>0</v>
      </c>
      <c r="D446" s="704">
        <v>0</v>
      </c>
      <c r="E446" s="811"/>
      <c r="F446" s="565"/>
      <c r="G446" s="565"/>
      <c r="H446" s="565"/>
      <c r="I446" s="565"/>
      <c r="J446" s="565"/>
      <c r="K446" s="812"/>
      <c r="L446" s="565"/>
      <c r="M446" s="812"/>
      <c r="N446" s="565"/>
      <c r="O446" s="565"/>
      <c r="P446" s="565"/>
      <c r="Q446" s="565"/>
      <c r="R446" s="565"/>
      <c r="S446" s="565"/>
      <c r="T446" s="565"/>
      <c r="U446" s="565"/>
      <c r="V446" s="565"/>
      <c r="W446" s="565"/>
      <c r="X446" s="565"/>
      <c r="Y446" s="565"/>
      <c r="Z446" s="565"/>
      <c r="AA446" s="565"/>
      <c r="AB446" s="565"/>
      <c r="AC446" s="565"/>
      <c r="AD446" s="565"/>
      <c r="AE446" s="565"/>
      <c r="AF446" s="565"/>
      <c r="AG446" s="565"/>
      <c r="AH446" s="565"/>
      <c r="AI446" s="565"/>
      <c r="AJ446" s="565"/>
      <c r="AK446" s="565"/>
      <c r="AL446" s="565"/>
      <c r="AM446" s="565"/>
      <c r="AN446" s="565"/>
      <c r="AO446" s="565"/>
      <c r="AP446" s="565"/>
      <c r="AQ446" s="565"/>
      <c r="AR446" s="565"/>
    </row>
    <row r="447" spans="1:44" ht="15" customHeight="1">
      <c r="A447" s="579" t="s">
        <v>423</v>
      </c>
      <c r="B447" s="627" t="s">
        <v>458</v>
      </c>
      <c r="C447" s="703">
        <v>0</v>
      </c>
      <c r="D447" s="704">
        <v>0</v>
      </c>
      <c r="E447" s="811"/>
      <c r="F447" s="565"/>
      <c r="G447" s="565"/>
      <c r="H447" s="565"/>
      <c r="I447" s="565"/>
      <c r="J447" s="565"/>
      <c r="K447" s="812"/>
      <c r="L447" s="565"/>
      <c r="M447" s="812"/>
      <c r="N447" s="565"/>
      <c r="O447" s="565"/>
      <c r="P447" s="565"/>
      <c r="Q447" s="565"/>
      <c r="R447" s="565"/>
      <c r="S447" s="565"/>
      <c r="T447" s="565"/>
      <c r="U447" s="565"/>
      <c r="V447" s="565"/>
      <c r="W447" s="565"/>
      <c r="X447" s="565"/>
      <c r="Y447" s="565"/>
      <c r="Z447" s="565"/>
      <c r="AA447" s="565"/>
      <c r="AB447" s="565"/>
      <c r="AC447" s="565"/>
      <c r="AD447" s="565"/>
      <c r="AE447" s="565"/>
      <c r="AF447" s="565"/>
      <c r="AG447" s="565"/>
      <c r="AH447" s="565"/>
      <c r="AI447" s="565"/>
      <c r="AJ447" s="565"/>
      <c r="AK447" s="565"/>
      <c r="AL447" s="565"/>
      <c r="AM447" s="565"/>
      <c r="AN447" s="565"/>
      <c r="AO447" s="565"/>
      <c r="AP447" s="565"/>
      <c r="AQ447" s="565"/>
      <c r="AR447" s="565"/>
    </row>
    <row r="448" spans="1:44" ht="15" customHeight="1">
      <c r="A448" s="579" t="s">
        <v>424</v>
      </c>
      <c r="B448" s="627" t="s">
        <v>485</v>
      </c>
      <c r="C448" s="703">
        <v>5000</v>
      </c>
      <c r="D448" s="704">
        <v>5000</v>
      </c>
      <c r="E448" s="811"/>
      <c r="F448" s="565"/>
      <c r="G448" s="565"/>
      <c r="H448" s="565"/>
      <c r="I448" s="565"/>
      <c r="J448" s="565"/>
      <c r="K448" s="812"/>
      <c r="L448" s="565"/>
      <c r="M448" s="812"/>
      <c r="N448" s="565"/>
      <c r="O448" s="565"/>
      <c r="P448" s="565"/>
      <c r="Q448" s="565"/>
      <c r="R448" s="565"/>
      <c r="S448" s="565"/>
      <c r="T448" s="565"/>
      <c r="U448" s="565"/>
      <c r="V448" s="565"/>
      <c r="W448" s="565"/>
      <c r="X448" s="565"/>
      <c r="Y448" s="565"/>
      <c r="Z448" s="565"/>
      <c r="AA448" s="565"/>
      <c r="AB448" s="565"/>
      <c r="AC448" s="565"/>
      <c r="AD448" s="565"/>
      <c r="AE448" s="565"/>
      <c r="AF448" s="565"/>
      <c r="AG448" s="565"/>
      <c r="AH448" s="565"/>
      <c r="AI448" s="565"/>
      <c r="AJ448" s="565"/>
      <c r="AK448" s="565"/>
      <c r="AL448" s="565"/>
      <c r="AM448" s="565"/>
      <c r="AN448" s="565"/>
      <c r="AO448" s="565"/>
      <c r="AP448" s="565"/>
      <c r="AQ448" s="565"/>
      <c r="AR448" s="565"/>
    </row>
    <row r="449" spans="1:44" ht="15" customHeight="1" thickBot="1">
      <c r="A449" s="657" t="s">
        <v>425</v>
      </c>
      <c r="B449" s="723" t="s">
        <v>115</v>
      </c>
      <c r="C449" s="867">
        <v>0</v>
      </c>
      <c r="D449" s="831">
        <v>0</v>
      </c>
      <c r="E449" s="811"/>
      <c r="F449" s="565"/>
      <c r="G449" s="565"/>
      <c r="H449" s="565"/>
      <c r="I449" s="565"/>
      <c r="J449" s="565"/>
      <c r="K449" s="812"/>
      <c r="L449" s="565"/>
      <c r="M449" s="812"/>
      <c r="N449" s="565"/>
      <c r="O449" s="565"/>
      <c r="P449" s="565"/>
      <c r="Q449" s="565"/>
      <c r="R449" s="565"/>
      <c r="S449" s="565"/>
      <c r="T449" s="565"/>
      <c r="U449" s="565"/>
      <c r="V449" s="565"/>
      <c r="W449" s="565"/>
      <c r="X449" s="565"/>
      <c r="Y449" s="565"/>
      <c r="Z449" s="565"/>
      <c r="AA449" s="565"/>
      <c r="AB449" s="565"/>
      <c r="AC449" s="565"/>
      <c r="AD449" s="565"/>
      <c r="AE449" s="565"/>
      <c r="AF449" s="565"/>
      <c r="AG449" s="565"/>
      <c r="AH449" s="565"/>
      <c r="AI449" s="565"/>
      <c r="AJ449" s="565"/>
      <c r="AK449" s="565"/>
      <c r="AL449" s="565"/>
      <c r="AM449" s="565"/>
      <c r="AN449" s="565"/>
      <c r="AO449" s="565"/>
      <c r="AP449" s="565"/>
      <c r="AQ449" s="565"/>
      <c r="AR449" s="565"/>
    </row>
    <row r="450" spans="1:44" ht="16.350000000000001" customHeight="1" thickTop="1" thickBot="1">
      <c r="A450" s="1102" t="s">
        <v>161</v>
      </c>
      <c r="B450" s="1103"/>
      <c r="C450" s="868">
        <f t="shared" ref="C450:E450" si="32">SUM(C442:C449)</f>
        <v>10080</v>
      </c>
      <c r="D450" s="869">
        <f t="shared" si="32"/>
        <v>10080</v>
      </c>
      <c r="E450" s="692">
        <f t="shared" si="32"/>
        <v>0</v>
      </c>
      <c r="F450" s="565"/>
      <c r="G450" s="565"/>
      <c r="H450" s="565"/>
      <c r="I450" s="565"/>
      <c r="J450" s="565"/>
      <c r="K450" s="812"/>
      <c r="L450" s="565"/>
      <c r="M450" s="812"/>
      <c r="N450" s="565"/>
      <c r="O450" s="565"/>
      <c r="P450" s="565"/>
      <c r="Q450" s="565"/>
      <c r="R450" s="565"/>
      <c r="S450" s="565"/>
      <c r="T450" s="565"/>
      <c r="U450" s="565"/>
      <c r="V450" s="565"/>
      <c r="W450" s="565"/>
      <c r="X450" s="565"/>
      <c r="Y450" s="565"/>
      <c r="Z450" s="565"/>
      <c r="AA450" s="565"/>
      <c r="AB450" s="565"/>
      <c r="AC450" s="565"/>
      <c r="AD450" s="565"/>
      <c r="AE450" s="565"/>
      <c r="AF450" s="565"/>
      <c r="AG450" s="565"/>
      <c r="AH450" s="565"/>
      <c r="AI450" s="565"/>
      <c r="AJ450" s="565"/>
      <c r="AK450" s="565"/>
      <c r="AL450" s="565"/>
      <c r="AM450" s="565"/>
      <c r="AN450" s="565"/>
      <c r="AO450" s="565"/>
      <c r="AP450" s="565"/>
      <c r="AQ450" s="565"/>
      <c r="AR450" s="565"/>
    </row>
    <row r="451" spans="1:44" ht="8.1" customHeight="1" thickTop="1">
      <c r="A451" s="617"/>
      <c r="C451" s="620"/>
      <c r="D451" s="620"/>
      <c r="E451" s="954"/>
      <c r="F451" s="565"/>
      <c r="G451" s="565"/>
      <c r="H451" s="565"/>
      <c r="I451" s="565"/>
      <c r="J451" s="565"/>
      <c r="K451" s="812"/>
      <c r="L451" s="565"/>
      <c r="M451" s="812"/>
      <c r="N451" s="565"/>
      <c r="O451" s="565"/>
      <c r="P451" s="565"/>
      <c r="Q451" s="565"/>
      <c r="R451" s="565"/>
      <c r="S451" s="565"/>
      <c r="T451" s="565"/>
      <c r="U451" s="565"/>
      <c r="V451" s="565"/>
      <c r="W451" s="565"/>
      <c r="X451" s="565"/>
      <c r="Y451" s="565"/>
      <c r="Z451" s="565"/>
      <c r="AA451" s="565"/>
      <c r="AB451" s="565"/>
      <c r="AC451" s="565"/>
      <c r="AD451" s="565"/>
      <c r="AE451" s="565"/>
      <c r="AF451" s="565"/>
      <c r="AG451" s="565"/>
      <c r="AH451" s="565"/>
      <c r="AI451" s="565"/>
      <c r="AJ451" s="565"/>
      <c r="AK451" s="565"/>
      <c r="AL451" s="565"/>
      <c r="AM451" s="565"/>
      <c r="AN451" s="565"/>
      <c r="AO451" s="565"/>
      <c r="AP451" s="565"/>
      <c r="AQ451" s="565"/>
      <c r="AR451" s="565"/>
    </row>
    <row r="452" spans="1:44" ht="16.350000000000001" customHeight="1">
      <c r="A452" s="1100" t="s">
        <v>165</v>
      </c>
      <c r="B452" s="1101"/>
      <c r="C452" s="619"/>
      <c r="D452" s="619"/>
      <c r="E452" s="990"/>
      <c r="F452" s="565"/>
      <c r="G452" s="565"/>
      <c r="H452" s="565"/>
      <c r="I452" s="565"/>
      <c r="J452" s="565"/>
      <c r="K452" s="812"/>
      <c r="L452" s="565"/>
      <c r="M452" s="812"/>
      <c r="N452" s="565"/>
      <c r="O452" s="565"/>
      <c r="P452" s="565"/>
      <c r="Q452" s="565"/>
      <c r="R452" s="565"/>
      <c r="S452" s="565"/>
      <c r="T452" s="565"/>
      <c r="U452" s="565"/>
      <c r="V452" s="565"/>
      <c r="W452" s="565"/>
      <c r="X452" s="565"/>
      <c r="Y452" s="565"/>
      <c r="Z452" s="565"/>
      <c r="AA452" s="565"/>
      <c r="AB452" s="565"/>
      <c r="AC452" s="565"/>
      <c r="AD452" s="565"/>
      <c r="AE452" s="565"/>
      <c r="AF452" s="565"/>
      <c r="AG452" s="565"/>
      <c r="AH452" s="565"/>
      <c r="AI452" s="565"/>
      <c r="AJ452" s="565"/>
      <c r="AK452" s="565"/>
      <c r="AL452" s="565"/>
      <c r="AM452" s="565"/>
      <c r="AN452" s="565"/>
      <c r="AO452" s="565"/>
      <c r="AP452" s="565"/>
      <c r="AQ452" s="565"/>
      <c r="AR452" s="565"/>
    </row>
    <row r="453" spans="1:44" ht="16.350000000000001" customHeight="1">
      <c r="A453" s="579" t="s">
        <v>2254</v>
      </c>
      <c r="B453" s="991" t="s">
        <v>2253</v>
      </c>
      <c r="C453" s="992"/>
      <c r="D453" s="993"/>
      <c r="E453" s="826"/>
      <c r="F453" s="565"/>
      <c r="G453" s="565"/>
      <c r="H453" s="565"/>
      <c r="I453" s="565"/>
      <c r="J453" s="565"/>
      <c r="K453" s="812"/>
      <c r="L453" s="565"/>
      <c r="M453" s="812"/>
      <c r="N453" s="565"/>
      <c r="O453" s="565"/>
      <c r="P453" s="565"/>
      <c r="Q453" s="565"/>
      <c r="R453" s="565"/>
      <c r="S453" s="565"/>
      <c r="T453" s="565"/>
      <c r="U453" s="565"/>
      <c r="V453" s="565"/>
      <c r="W453" s="565"/>
      <c r="X453" s="565"/>
      <c r="Y453" s="565"/>
      <c r="Z453" s="565"/>
      <c r="AA453" s="565"/>
      <c r="AB453" s="565"/>
      <c r="AC453" s="565"/>
      <c r="AD453" s="565"/>
      <c r="AE453" s="565"/>
      <c r="AF453" s="565"/>
      <c r="AG453" s="565"/>
      <c r="AH453" s="565"/>
      <c r="AI453" s="565"/>
      <c r="AJ453" s="565"/>
      <c r="AK453" s="565"/>
      <c r="AL453" s="565"/>
      <c r="AM453" s="565"/>
      <c r="AN453" s="565"/>
      <c r="AO453" s="565"/>
      <c r="AP453" s="565"/>
      <c r="AQ453" s="565"/>
      <c r="AR453" s="565"/>
    </row>
    <row r="454" spans="1:44" ht="15" customHeight="1" thickBot="1">
      <c r="A454" s="574" t="s">
        <v>426</v>
      </c>
      <c r="B454" s="779" t="s">
        <v>445</v>
      </c>
      <c r="C454" s="872">
        <v>2500</v>
      </c>
      <c r="D454" s="764">
        <v>2500</v>
      </c>
      <c r="E454" s="828"/>
      <c r="F454" s="565"/>
      <c r="G454" s="565"/>
      <c r="H454" s="565"/>
      <c r="I454" s="565"/>
      <c r="J454" s="565"/>
      <c r="K454" s="812"/>
      <c r="L454" s="565"/>
      <c r="M454" s="812"/>
      <c r="N454" s="565"/>
      <c r="O454" s="565"/>
      <c r="P454" s="565"/>
      <c r="Q454" s="565"/>
      <c r="R454" s="565"/>
      <c r="S454" s="565"/>
      <c r="T454" s="565"/>
      <c r="U454" s="565"/>
      <c r="V454" s="565"/>
      <c r="W454" s="565"/>
      <c r="X454" s="565"/>
      <c r="Y454" s="565"/>
      <c r="Z454" s="565"/>
      <c r="AA454" s="565"/>
      <c r="AB454" s="565"/>
      <c r="AC454" s="565"/>
      <c r="AD454" s="565"/>
      <c r="AE454" s="565"/>
      <c r="AF454" s="565"/>
      <c r="AG454" s="565"/>
      <c r="AH454" s="565"/>
      <c r="AI454" s="565"/>
      <c r="AJ454" s="565"/>
      <c r="AK454" s="565"/>
      <c r="AL454" s="565"/>
      <c r="AM454" s="565"/>
      <c r="AN454" s="565"/>
      <c r="AO454" s="565"/>
      <c r="AP454" s="565"/>
      <c r="AQ454" s="565"/>
      <c r="AR454" s="565"/>
    </row>
    <row r="455" spans="1:44" ht="15" hidden="1" customHeight="1" thickBot="1">
      <c r="A455" s="630" t="s">
        <v>427</v>
      </c>
      <c r="B455" s="631" t="s">
        <v>448</v>
      </c>
      <c r="C455" s="994"/>
      <c r="D455" s="596"/>
      <c r="E455" s="995"/>
      <c r="F455" s="565"/>
      <c r="G455" s="565"/>
      <c r="H455" s="565"/>
      <c r="I455" s="565"/>
      <c r="J455" s="565"/>
      <c r="K455" s="812"/>
      <c r="L455" s="565"/>
      <c r="M455" s="812"/>
      <c r="N455" s="565"/>
      <c r="O455" s="565"/>
      <c r="P455" s="565"/>
      <c r="Q455" s="565"/>
      <c r="R455" s="565"/>
      <c r="S455" s="565"/>
      <c r="T455" s="565"/>
      <c r="U455" s="565"/>
      <c r="V455" s="565"/>
      <c r="W455" s="565"/>
      <c r="X455" s="565"/>
      <c r="Y455" s="565"/>
      <c r="Z455" s="565"/>
      <c r="AA455" s="565"/>
      <c r="AB455" s="565"/>
      <c r="AC455" s="565"/>
      <c r="AD455" s="565"/>
      <c r="AE455" s="565"/>
      <c r="AF455" s="565"/>
      <c r="AG455" s="565"/>
      <c r="AH455" s="565"/>
      <c r="AI455" s="565"/>
      <c r="AJ455" s="565"/>
      <c r="AK455" s="565"/>
      <c r="AL455" s="565"/>
      <c r="AM455" s="565"/>
      <c r="AN455" s="565"/>
      <c r="AO455" s="565"/>
      <c r="AP455" s="565"/>
      <c r="AQ455" s="565"/>
      <c r="AR455" s="565"/>
    </row>
    <row r="456" spans="1:44" ht="16.350000000000001" customHeight="1" thickTop="1" thickBot="1">
      <c r="A456" s="1135" t="s">
        <v>166</v>
      </c>
      <c r="B456" s="1136"/>
      <c r="C456" s="996">
        <f>SUM(C453:C454)</f>
        <v>2500</v>
      </c>
      <c r="D456" s="997">
        <f>SUM(D453:D454)</f>
        <v>2500</v>
      </c>
      <c r="E456" s="998">
        <f>SUM(E454:E455)</f>
        <v>0</v>
      </c>
      <c r="F456" s="565"/>
      <c r="G456" s="565"/>
      <c r="H456" s="565"/>
      <c r="I456" s="565"/>
      <c r="J456" s="565"/>
      <c r="K456" s="812"/>
      <c r="L456" s="565"/>
      <c r="M456" s="812"/>
      <c r="N456" s="565"/>
      <c r="O456" s="565"/>
      <c r="P456" s="565"/>
      <c r="Q456" s="565"/>
      <c r="R456" s="565"/>
      <c r="S456" s="565"/>
      <c r="T456" s="565"/>
      <c r="U456" s="565"/>
      <c r="V456" s="565"/>
      <c r="W456" s="565"/>
      <c r="X456" s="565"/>
      <c r="Y456" s="565"/>
      <c r="Z456" s="565"/>
      <c r="AA456" s="565"/>
      <c r="AB456" s="565"/>
      <c r="AC456" s="565"/>
      <c r="AD456" s="565"/>
      <c r="AE456" s="565"/>
      <c r="AF456" s="565"/>
      <c r="AG456" s="565"/>
      <c r="AH456" s="565"/>
      <c r="AI456" s="565"/>
      <c r="AJ456" s="565"/>
      <c r="AK456" s="565"/>
      <c r="AL456" s="565"/>
      <c r="AM456" s="565"/>
      <c r="AN456" s="565"/>
      <c r="AO456" s="565"/>
      <c r="AP456" s="565"/>
      <c r="AQ456" s="565"/>
      <c r="AR456" s="565"/>
    </row>
    <row r="457" spans="1:44" ht="8.1" customHeight="1">
      <c r="A457" s="999"/>
      <c r="B457" s="1000"/>
      <c r="C457" s="1001"/>
      <c r="D457" s="1001"/>
      <c r="E457" s="1002"/>
      <c r="F457" s="565"/>
      <c r="G457" s="565"/>
      <c r="H457" s="565"/>
      <c r="I457" s="565"/>
      <c r="J457" s="565"/>
      <c r="K457" s="812"/>
      <c r="L457" s="565"/>
      <c r="M457" s="812"/>
      <c r="N457" s="565"/>
      <c r="O457" s="565"/>
      <c r="P457" s="565"/>
      <c r="Q457" s="565"/>
      <c r="R457" s="565"/>
      <c r="S457" s="565"/>
      <c r="T457" s="565"/>
      <c r="U457" s="565"/>
      <c r="V457" s="565"/>
      <c r="W457" s="565"/>
      <c r="X457" s="565"/>
      <c r="Y457" s="565"/>
      <c r="Z457" s="565"/>
      <c r="AA457" s="565"/>
      <c r="AB457" s="565"/>
      <c r="AC457" s="565"/>
      <c r="AD457" s="565"/>
      <c r="AE457" s="565"/>
      <c r="AF457" s="565"/>
      <c r="AG457" s="565"/>
      <c r="AH457" s="565"/>
      <c r="AI457" s="565"/>
      <c r="AJ457" s="565"/>
      <c r="AK457" s="565"/>
      <c r="AL457" s="565"/>
      <c r="AM457" s="565"/>
      <c r="AN457" s="565"/>
      <c r="AO457" s="565"/>
      <c r="AP457" s="565"/>
      <c r="AQ457" s="565"/>
      <c r="AR457" s="565"/>
    </row>
    <row r="458" spans="1:44" ht="16.350000000000001" customHeight="1" thickBot="1">
      <c r="A458" s="1100" t="s">
        <v>172</v>
      </c>
      <c r="B458" s="1101"/>
      <c r="C458" s="623"/>
      <c r="D458" s="623"/>
      <c r="E458" s="958"/>
      <c r="F458" s="565"/>
      <c r="G458" s="565"/>
      <c r="H458" s="565"/>
      <c r="I458" s="565"/>
      <c r="J458" s="565"/>
      <c r="K458" s="812"/>
      <c r="L458" s="565"/>
      <c r="M458" s="812"/>
      <c r="N458" s="565"/>
      <c r="O458" s="565"/>
      <c r="P458" s="565"/>
      <c r="Q458" s="565"/>
      <c r="R458" s="565"/>
      <c r="S458" s="565"/>
      <c r="T458" s="565"/>
      <c r="U458" s="565"/>
      <c r="V458" s="565"/>
      <c r="W458" s="565"/>
      <c r="X458" s="565"/>
      <c r="Y458" s="565"/>
      <c r="Z458" s="565"/>
      <c r="AA458" s="565"/>
      <c r="AB458" s="565"/>
      <c r="AC458" s="565"/>
      <c r="AD458" s="565"/>
      <c r="AE458" s="565"/>
      <c r="AF458" s="565"/>
      <c r="AG458" s="565"/>
      <c r="AH458" s="565"/>
      <c r="AI458" s="565"/>
      <c r="AJ458" s="565"/>
      <c r="AK458" s="565"/>
      <c r="AL458" s="565"/>
      <c r="AM458" s="565"/>
      <c r="AN458" s="565"/>
      <c r="AO458" s="565"/>
      <c r="AP458" s="565"/>
      <c r="AQ458" s="565"/>
      <c r="AR458" s="565"/>
    </row>
    <row r="459" spans="1:44" ht="15" customHeight="1" thickTop="1" thickBot="1">
      <c r="A459" s="1003" t="s">
        <v>428</v>
      </c>
      <c r="B459" s="729" t="s">
        <v>148</v>
      </c>
      <c r="C459" s="1004">
        <v>0</v>
      </c>
      <c r="D459" s="1005">
        <v>0</v>
      </c>
      <c r="E459" s="1006"/>
      <c r="F459" s="565"/>
      <c r="G459" s="565"/>
      <c r="H459" s="565"/>
      <c r="I459" s="565"/>
      <c r="J459" s="565"/>
      <c r="K459" s="812"/>
      <c r="L459" s="565"/>
      <c r="M459" s="812"/>
      <c r="N459" s="565"/>
      <c r="O459" s="565"/>
      <c r="P459" s="565"/>
      <c r="Q459" s="565"/>
      <c r="R459" s="565"/>
      <c r="S459" s="565"/>
      <c r="T459" s="565"/>
      <c r="U459" s="565"/>
      <c r="V459" s="565"/>
      <c r="W459" s="565"/>
      <c r="X459" s="565"/>
      <c r="Y459" s="565"/>
      <c r="Z459" s="565"/>
      <c r="AA459" s="565"/>
      <c r="AB459" s="565"/>
      <c r="AC459" s="565"/>
      <c r="AD459" s="565"/>
      <c r="AE459" s="565"/>
      <c r="AF459" s="565"/>
      <c r="AG459" s="565"/>
      <c r="AH459" s="565"/>
      <c r="AI459" s="565"/>
      <c r="AJ459" s="565"/>
      <c r="AK459" s="565"/>
      <c r="AL459" s="565"/>
      <c r="AM459" s="565"/>
      <c r="AN459" s="565"/>
      <c r="AO459" s="565"/>
      <c r="AP459" s="565"/>
      <c r="AQ459" s="565"/>
      <c r="AR459" s="565"/>
    </row>
    <row r="460" spans="1:44" ht="16.350000000000001" customHeight="1" thickBot="1">
      <c r="A460" s="1137" t="s">
        <v>173</v>
      </c>
      <c r="B460" s="1138"/>
      <c r="C460" s="1007">
        <f t="shared" ref="C460:D460" si="33">SUM(C459)</f>
        <v>0</v>
      </c>
      <c r="D460" s="1008">
        <f t="shared" si="33"/>
        <v>0</v>
      </c>
      <c r="E460" s="1009"/>
      <c r="F460" s="565"/>
      <c r="G460" s="565"/>
      <c r="H460" s="565"/>
      <c r="I460" s="565"/>
      <c r="J460" s="565"/>
      <c r="K460" s="812"/>
      <c r="L460" s="565"/>
      <c r="M460" s="812"/>
      <c r="N460" s="565"/>
      <c r="O460" s="565"/>
      <c r="P460" s="565"/>
      <c r="Q460" s="565"/>
      <c r="R460" s="565"/>
      <c r="S460" s="565"/>
      <c r="T460" s="565"/>
      <c r="U460" s="565"/>
      <c r="V460" s="565"/>
      <c r="W460" s="565"/>
      <c r="X460" s="565"/>
      <c r="Y460" s="565"/>
      <c r="Z460" s="565"/>
      <c r="AA460" s="565"/>
      <c r="AB460" s="565"/>
      <c r="AC460" s="565"/>
      <c r="AD460" s="565"/>
      <c r="AE460" s="565"/>
      <c r="AF460" s="565"/>
      <c r="AG460" s="565"/>
      <c r="AH460" s="565"/>
      <c r="AI460" s="565"/>
      <c r="AJ460" s="565"/>
      <c r="AK460" s="565"/>
      <c r="AL460" s="565"/>
      <c r="AM460" s="565"/>
      <c r="AN460" s="565"/>
      <c r="AO460" s="565"/>
      <c r="AP460" s="565"/>
      <c r="AQ460" s="565"/>
      <c r="AR460" s="565"/>
    </row>
    <row r="461" spans="1:44" ht="8.1" customHeight="1" thickTop="1" thickBot="1">
      <c r="A461" s="617"/>
      <c r="C461" s="905"/>
      <c r="D461" s="906"/>
      <c r="E461" s="1010"/>
      <c r="F461" s="565"/>
      <c r="G461" s="565"/>
      <c r="H461" s="565"/>
      <c r="I461" s="565"/>
      <c r="J461" s="565"/>
      <c r="K461" s="812"/>
      <c r="L461" s="565"/>
      <c r="M461" s="812"/>
      <c r="N461" s="565"/>
      <c r="O461" s="565"/>
      <c r="P461" s="565"/>
      <c r="Q461" s="565"/>
      <c r="R461" s="565"/>
      <c r="S461" s="565"/>
      <c r="T461" s="565"/>
      <c r="U461" s="565"/>
      <c r="V461" s="565"/>
      <c r="W461" s="565"/>
      <c r="X461" s="565"/>
      <c r="Y461" s="565"/>
      <c r="Z461" s="565"/>
      <c r="AA461" s="565"/>
      <c r="AB461" s="565"/>
      <c r="AC461" s="565"/>
      <c r="AD461" s="565"/>
      <c r="AE461" s="565"/>
      <c r="AF461" s="565"/>
      <c r="AG461" s="565"/>
      <c r="AH461" s="565"/>
      <c r="AI461" s="565"/>
      <c r="AJ461" s="565"/>
      <c r="AK461" s="565"/>
      <c r="AL461" s="565"/>
      <c r="AM461" s="565"/>
      <c r="AN461" s="565"/>
      <c r="AO461" s="565"/>
      <c r="AP461" s="565"/>
      <c r="AQ461" s="565"/>
      <c r="AR461" s="565"/>
    </row>
    <row r="462" spans="1:44" ht="16.350000000000001" customHeight="1" thickTop="1" thickBot="1">
      <c r="A462" s="1104" t="s">
        <v>2347</v>
      </c>
      <c r="B462" s="1105"/>
      <c r="C462" s="1011">
        <f>SUM(C460,C456,C450,C437,C420)</f>
        <v>140933.35</v>
      </c>
      <c r="D462" s="1012">
        <f>SUM(D460,D456,D450,D437,D420)</f>
        <v>140933.35</v>
      </c>
      <c r="E462" s="1013">
        <f>SUM(E460,E456,E450,E437,E420)</f>
        <v>0</v>
      </c>
      <c r="F462" s="565"/>
      <c r="G462" s="565"/>
      <c r="H462" s="565"/>
      <c r="I462" s="565"/>
      <c r="J462" s="565"/>
      <c r="K462" s="812"/>
      <c r="L462" s="565"/>
      <c r="M462" s="812"/>
      <c r="N462" s="565"/>
      <c r="O462" s="565"/>
      <c r="P462" s="565"/>
      <c r="Q462" s="565"/>
      <c r="R462" s="565"/>
      <c r="S462" s="565"/>
      <c r="T462" s="565"/>
      <c r="U462" s="565"/>
      <c r="V462" s="565"/>
      <c r="W462" s="565"/>
      <c r="X462" s="565"/>
      <c r="Y462" s="565"/>
      <c r="Z462" s="565"/>
      <c r="AA462" s="565"/>
      <c r="AB462" s="565"/>
      <c r="AC462" s="565"/>
      <c r="AD462" s="565"/>
      <c r="AE462" s="565"/>
      <c r="AF462" s="565"/>
      <c r="AG462" s="565"/>
      <c r="AH462" s="565"/>
      <c r="AI462" s="565"/>
      <c r="AJ462" s="565"/>
      <c r="AK462" s="565"/>
      <c r="AL462" s="565"/>
      <c r="AM462" s="565"/>
      <c r="AN462" s="565"/>
      <c r="AO462" s="565"/>
      <c r="AP462" s="565"/>
      <c r="AQ462" s="565"/>
      <c r="AR462" s="565"/>
    </row>
    <row r="463" spans="1:44" ht="18.95" customHeight="1">
      <c r="B463" s="646"/>
      <c r="C463" s="619"/>
      <c r="D463" s="619"/>
    </row>
    <row r="464" spans="1:44" ht="18.95" customHeight="1">
      <c r="B464" s="646"/>
      <c r="C464" s="619"/>
      <c r="D464" s="619"/>
    </row>
    <row r="465" spans="1:44" ht="18.95" customHeight="1" thickBot="1">
      <c r="B465" s="646"/>
      <c r="C465" s="619"/>
      <c r="D465" s="619"/>
    </row>
    <row r="466" spans="1:44" s="566" customFormat="1" ht="20.100000000000001" customHeight="1">
      <c r="A466" s="1015"/>
      <c r="B466" s="1016"/>
      <c r="C466" s="855" t="s">
        <v>2357</v>
      </c>
      <c r="D466" s="649" t="s">
        <v>2353</v>
      </c>
      <c r="E466" s="1017" t="s">
        <v>2358</v>
      </c>
      <c r="F466" s="563"/>
      <c r="G466" s="563"/>
      <c r="H466" s="563"/>
      <c r="I466" s="563"/>
      <c r="J466" s="563"/>
      <c r="K466" s="564"/>
      <c r="L466" s="563"/>
      <c r="M466" s="564"/>
      <c r="N466" s="563"/>
      <c r="O466" s="563"/>
      <c r="P466" s="563"/>
      <c r="Q466" s="563"/>
      <c r="R466" s="563"/>
      <c r="S466" s="563"/>
      <c r="T466" s="563"/>
      <c r="U466" s="563"/>
      <c r="V466" s="563"/>
      <c r="W466" s="563"/>
      <c r="X466" s="563"/>
      <c r="Y466" s="563"/>
      <c r="Z466" s="563"/>
      <c r="AA466" s="563"/>
      <c r="AB466" s="563"/>
      <c r="AC466" s="563"/>
      <c r="AD466" s="563"/>
      <c r="AE466" s="563"/>
      <c r="AF466" s="563"/>
      <c r="AG466" s="563"/>
      <c r="AH466" s="563"/>
      <c r="AI466" s="563"/>
      <c r="AJ466" s="563"/>
      <c r="AK466" s="563"/>
      <c r="AL466" s="563"/>
      <c r="AM466" s="563"/>
      <c r="AN466" s="563"/>
      <c r="AO466" s="563"/>
      <c r="AP466" s="563"/>
      <c r="AQ466" s="563"/>
      <c r="AR466" s="563"/>
    </row>
    <row r="467" spans="1:44" ht="20.100000000000001" customHeight="1" thickBot="1">
      <c r="A467" s="1141" t="s">
        <v>496</v>
      </c>
      <c r="B467" s="1142"/>
      <c r="C467" s="1018" t="s">
        <v>2352</v>
      </c>
      <c r="D467" s="652" t="s">
        <v>2352</v>
      </c>
      <c r="E467" s="1019" t="s">
        <v>2426</v>
      </c>
    </row>
    <row r="468" spans="1:44">
      <c r="A468" s="574" t="s">
        <v>497</v>
      </c>
      <c r="B468" s="779" t="s">
        <v>2295</v>
      </c>
      <c r="C468" s="1020">
        <v>0</v>
      </c>
      <c r="D468" s="1021">
        <v>0</v>
      </c>
      <c r="E468" s="1022"/>
    </row>
    <row r="469" spans="1:44">
      <c r="A469" s="579" t="s">
        <v>498</v>
      </c>
      <c r="B469" s="627" t="s">
        <v>2258</v>
      </c>
      <c r="C469" s="968">
        <v>0</v>
      </c>
      <c r="D469" s="1023">
        <v>0</v>
      </c>
      <c r="E469" s="1024"/>
    </row>
    <row r="470" spans="1:44" ht="16.5" thickBot="1">
      <c r="A470" s="657" t="s">
        <v>499</v>
      </c>
      <c r="B470" s="723" t="s">
        <v>602</v>
      </c>
      <c r="C470" s="972"/>
      <c r="D470" s="1025"/>
      <c r="E470" s="1026"/>
    </row>
    <row r="471" spans="1:44" ht="17.25" thickTop="1" thickBot="1">
      <c r="A471" s="1143" t="s">
        <v>203</v>
      </c>
      <c r="B471" s="1144"/>
      <c r="C471" s="1027">
        <f t="shared" ref="C471:D471" si="34">SUM(C468:C469)</f>
        <v>0</v>
      </c>
      <c r="D471" s="1028">
        <f t="shared" si="34"/>
        <v>0</v>
      </c>
      <c r="E471" s="1029"/>
    </row>
    <row r="472" spans="1:44">
      <c r="A472" s="617"/>
      <c r="C472" s="619"/>
      <c r="D472" s="619"/>
      <c r="E472" s="1030"/>
    </row>
    <row r="473" spans="1:44" ht="22.7" customHeight="1" thickBot="1">
      <c r="A473" s="1139" t="s">
        <v>625</v>
      </c>
      <c r="B473" s="1140"/>
      <c r="C473" s="623"/>
      <c r="D473" s="623"/>
      <c r="E473" s="1031"/>
    </row>
    <row r="474" spans="1:44" ht="16.5" thickTop="1">
      <c r="A474" s="574" t="s">
        <v>2293</v>
      </c>
      <c r="B474" s="779" t="s">
        <v>2397</v>
      </c>
      <c r="C474" s="1032"/>
      <c r="D474" s="1033"/>
      <c r="E474" s="1034"/>
    </row>
    <row r="475" spans="1:44">
      <c r="A475" s="574" t="s">
        <v>603</v>
      </c>
      <c r="B475" s="779" t="s">
        <v>604</v>
      </c>
      <c r="C475" s="1035"/>
      <c r="D475" s="1023"/>
      <c r="E475" s="1024"/>
    </row>
    <row r="476" spans="1:44">
      <c r="A476" s="579" t="s">
        <v>2287</v>
      </c>
      <c r="B476" s="689" t="s">
        <v>2398</v>
      </c>
      <c r="C476" s="1036"/>
      <c r="D476" s="1037"/>
      <c r="E476" s="1024"/>
    </row>
    <row r="477" spans="1:44">
      <c r="A477" s="579" t="s">
        <v>2288</v>
      </c>
      <c r="B477" s="580" t="s">
        <v>2414</v>
      </c>
      <c r="C477" s="1036"/>
      <c r="D477" s="1037"/>
      <c r="E477" s="1024"/>
    </row>
    <row r="478" spans="1:44">
      <c r="A478" s="579" t="s">
        <v>2289</v>
      </c>
      <c r="B478" s="580" t="s">
        <v>2399</v>
      </c>
      <c r="C478" s="1036"/>
      <c r="D478" s="1037"/>
      <c r="E478" s="1024"/>
    </row>
    <row r="479" spans="1:44" ht="16.5" thickBot="1">
      <c r="A479" s="657" t="s">
        <v>623</v>
      </c>
      <c r="B479" s="723" t="s">
        <v>624</v>
      </c>
      <c r="C479" s="972"/>
      <c r="D479" s="1025"/>
      <c r="E479" s="1038"/>
    </row>
    <row r="480" spans="1:44" ht="16.5" thickTop="1">
      <c r="A480" s="1100" t="s">
        <v>627</v>
      </c>
      <c r="B480" s="1101"/>
      <c r="C480" s="1039">
        <f>SUM(C474:C479)</f>
        <v>0</v>
      </c>
      <c r="D480" s="1040">
        <f>SUM(D475:D479)</f>
        <v>0</v>
      </c>
      <c r="E480" s="1041">
        <f>SUM(E474:E479)</f>
        <v>0</v>
      </c>
    </row>
    <row r="481" spans="1:13">
      <c r="A481" s="1042"/>
      <c r="B481" s="1043"/>
      <c r="C481" s="1044"/>
      <c r="D481" s="1045"/>
      <c r="E481" s="1046"/>
    </row>
    <row r="482" spans="1:13">
      <c r="A482" s="1047"/>
      <c r="B482" s="1048"/>
      <c r="C482" s="1049"/>
      <c r="D482" s="1050"/>
      <c r="E482" s="1051"/>
    </row>
    <row r="483" spans="1:13" ht="16.5" thickBot="1">
      <c r="A483" s="1131" t="s">
        <v>204</v>
      </c>
      <c r="B483" s="1132"/>
      <c r="C483" s="1052">
        <f>C42+C97+C149+C205+C238+C278+C324+C357+C408+C462+C471+C480</f>
        <v>3227778.8074583337</v>
      </c>
      <c r="D483" s="1053">
        <f>D42+D97+D149+D205+D238+D278+D324+D357+D408+D462+D471+D480</f>
        <v>3222778.8074583337</v>
      </c>
      <c r="E483" s="1054">
        <f>E42+E97+E149+E205+E238+E278+E324+E357+E408+E462+E471+E480</f>
        <v>0</v>
      </c>
    </row>
    <row r="484" spans="1:13" ht="16.5" thickTop="1">
      <c r="A484" s="617"/>
      <c r="C484" s="1055"/>
      <c r="D484" s="620"/>
      <c r="E484" s="1056"/>
    </row>
    <row r="485" spans="1:13" ht="16.5" thickBot="1">
      <c r="A485" s="1057"/>
      <c r="B485" s="1058"/>
      <c r="C485" s="1059"/>
      <c r="D485" s="623"/>
      <c r="E485" s="1060"/>
    </row>
    <row r="486" spans="1:13" ht="17.25" thickTop="1" thickBot="1">
      <c r="A486" s="1131" t="s">
        <v>601</v>
      </c>
      <c r="B486" s="1132"/>
      <c r="C486" s="1061">
        <f>'FY2024 PRO REVENUE'!C152</f>
        <v>3931932</v>
      </c>
      <c r="D486" s="1062">
        <f>+'FY2024 PRO REVENUE'!D152</f>
        <v>3931932</v>
      </c>
      <c r="E486" s="1063">
        <f>+'FY2024 PRO REVENUE'!E152</f>
        <v>0</v>
      </c>
    </row>
    <row r="487" spans="1:13" ht="17.25" thickTop="1" thickBot="1">
      <c r="A487" s="1133"/>
      <c r="B487" s="1134"/>
      <c r="C487" s="1064"/>
      <c r="D487" s="623"/>
      <c r="E487" s="1065"/>
    </row>
    <row r="488" spans="1:13" ht="17.25" thickTop="1" thickBot="1">
      <c r="A488" s="1129" t="s">
        <v>208</v>
      </c>
      <c r="B488" s="1130"/>
      <c r="C488" s="1066"/>
      <c r="D488" s="1067">
        <f>+D486-D483</f>
        <v>709153.19254166633</v>
      </c>
      <c r="E488" s="1068">
        <f>+E486-E483</f>
        <v>0</v>
      </c>
    </row>
    <row r="489" spans="1:13" s="563" customFormat="1">
      <c r="C489" s="853"/>
      <c r="E489" s="1014"/>
      <c r="K489" s="564"/>
      <c r="M489" s="564"/>
    </row>
    <row r="490" spans="1:13" s="563" customFormat="1">
      <c r="E490" s="1014"/>
      <c r="K490" s="564"/>
      <c r="M490" s="564"/>
    </row>
    <row r="491" spans="1:13" s="563" customFormat="1">
      <c r="E491" s="1014"/>
      <c r="K491" s="564"/>
      <c r="M491" s="564"/>
    </row>
    <row r="492" spans="1:13" s="563" customFormat="1">
      <c r="E492" s="1014"/>
      <c r="K492" s="564"/>
      <c r="M492" s="564"/>
    </row>
    <row r="493" spans="1:13" s="563" customFormat="1">
      <c r="E493" s="1014"/>
      <c r="K493" s="564"/>
      <c r="M493" s="564"/>
    </row>
    <row r="494" spans="1:13" s="563" customFormat="1">
      <c r="E494" s="1014"/>
      <c r="K494" s="564"/>
      <c r="M494" s="564"/>
    </row>
    <row r="495" spans="1:13" s="563" customFormat="1">
      <c r="E495" s="1014"/>
      <c r="K495" s="564"/>
      <c r="M495" s="564"/>
    </row>
    <row r="496" spans="1:13" s="563" customFormat="1">
      <c r="B496" s="618"/>
      <c r="E496" s="1014"/>
      <c r="K496" s="564"/>
      <c r="M496" s="564"/>
    </row>
    <row r="497" spans="5:13" s="563" customFormat="1">
      <c r="E497" s="1014"/>
      <c r="K497" s="564"/>
      <c r="M497" s="564"/>
    </row>
    <row r="498" spans="5:13" s="563" customFormat="1">
      <c r="E498" s="1014"/>
      <c r="K498" s="564"/>
      <c r="M498" s="564"/>
    </row>
    <row r="499" spans="5:13" s="563" customFormat="1">
      <c r="E499" s="1014"/>
      <c r="K499" s="564"/>
      <c r="M499" s="564"/>
    </row>
    <row r="500" spans="5:13" s="563" customFormat="1">
      <c r="E500" s="1014"/>
      <c r="K500" s="564"/>
      <c r="M500" s="564"/>
    </row>
    <row r="501" spans="5:13" s="563" customFormat="1">
      <c r="E501" s="1014"/>
      <c r="K501" s="564"/>
      <c r="M501" s="564"/>
    </row>
    <row r="502" spans="5:13" s="563" customFormat="1">
      <c r="E502" s="1014"/>
      <c r="K502" s="564"/>
      <c r="M502" s="564"/>
    </row>
    <row r="503" spans="5:13" s="563" customFormat="1">
      <c r="E503" s="1014"/>
      <c r="K503" s="564"/>
      <c r="M503" s="564"/>
    </row>
    <row r="504" spans="5:13" s="563" customFormat="1">
      <c r="E504" s="1014"/>
      <c r="K504" s="564"/>
      <c r="M504" s="564"/>
    </row>
    <row r="505" spans="5:13" s="563" customFormat="1">
      <c r="E505" s="1014"/>
      <c r="K505" s="564"/>
      <c r="M505" s="564"/>
    </row>
    <row r="506" spans="5:13" s="563" customFormat="1">
      <c r="E506" s="1014"/>
      <c r="K506" s="564"/>
      <c r="M506" s="564"/>
    </row>
    <row r="507" spans="5:13" s="563" customFormat="1">
      <c r="E507" s="1014"/>
      <c r="K507" s="564"/>
      <c r="M507" s="564"/>
    </row>
    <row r="508" spans="5:13" s="563" customFormat="1">
      <c r="E508" s="1014"/>
      <c r="K508" s="564"/>
      <c r="M508" s="564"/>
    </row>
    <row r="509" spans="5:13" s="563" customFormat="1">
      <c r="E509" s="1014"/>
      <c r="K509" s="564"/>
      <c r="M509" s="564"/>
    </row>
    <row r="510" spans="5:13" s="563" customFormat="1">
      <c r="E510" s="1014"/>
      <c r="K510" s="564"/>
      <c r="M510" s="564"/>
    </row>
    <row r="511" spans="5:13" s="563" customFormat="1">
      <c r="E511" s="1014"/>
      <c r="K511" s="564"/>
      <c r="M511" s="564"/>
    </row>
    <row r="512" spans="5:13" s="563" customFormat="1">
      <c r="E512" s="1014"/>
      <c r="K512" s="564"/>
      <c r="M512" s="564"/>
    </row>
    <row r="513" spans="5:13" s="563" customFormat="1">
      <c r="E513" s="1014"/>
      <c r="K513" s="564"/>
      <c r="M513" s="564"/>
    </row>
    <row r="514" spans="5:13" s="563" customFormat="1">
      <c r="E514" s="1014"/>
      <c r="K514" s="564"/>
      <c r="M514" s="564"/>
    </row>
    <row r="515" spans="5:13" s="563" customFormat="1">
      <c r="E515" s="1014"/>
      <c r="K515" s="564"/>
      <c r="M515" s="564"/>
    </row>
    <row r="516" spans="5:13" s="563" customFormat="1">
      <c r="E516" s="1014"/>
      <c r="K516" s="564"/>
      <c r="M516" s="564"/>
    </row>
    <row r="517" spans="5:13" s="563" customFormat="1">
      <c r="E517" s="1014"/>
      <c r="K517" s="564"/>
      <c r="M517" s="564"/>
    </row>
    <row r="518" spans="5:13" s="563" customFormat="1">
      <c r="E518" s="1014"/>
      <c r="K518" s="564"/>
      <c r="M518" s="564"/>
    </row>
    <row r="519" spans="5:13" s="563" customFormat="1">
      <c r="E519" s="1014"/>
      <c r="K519" s="564"/>
      <c r="M519" s="564"/>
    </row>
    <row r="520" spans="5:13" s="563" customFormat="1">
      <c r="E520" s="1014"/>
      <c r="K520" s="564"/>
      <c r="M520" s="564"/>
    </row>
    <row r="521" spans="5:13" s="563" customFormat="1">
      <c r="E521" s="1014"/>
      <c r="K521" s="564"/>
      <c r="M521" s="564"/>
    </row>
    <row r="522" spans="5:13" s="563" customFormat="1">
      <c r="E522" s="1014"/>
      <c r="K522" s="564"/>
      <c r="M522" s="564"/>
    </row>
    <row r="523" spans="5:13" s="563" customFormat="1">
      <c r="E523" s="1014"/>
      <c r="K523" s="564"/>
      <c r="M523" s="564"/>
    </row>
    <row r="524" spans="5:13" s="563" customFormat="1">
      <c r="E524" s="1014"/>
      <c r="K524" s="564"/>
      <c r="M524" s="564"/>
    </row>
    <row r="525" spans="5:13" s="563" customFormat="1">
      <c r="E525" s="1014"/>
      <c r="K525" s="564"/>
      <c r="M525" s="564"/>
    </row>
    <row r="526" spans="5:13" s="563" customFormat="1">
      <c r="E526" s="1014"/>
      <c r="K526" s="564"/>
      <c r="M526" s="564"/>
    </row>
    <row r="527" spans="5:13" s="563" customFormat="1">
      <c r="E527" s="1014"/>
      <c r="K527" s="564"/>
      <c r="M527" s="564"/>
    </row>
    <row r="528" spans="5:13" s="563" customFormat="1">
      <c r="E528" s="1014"/>
      <c r="K528" s="564"/>
      <c r="M528" s="564"/>
    </row>
    <row r="529" spans="5:13" s="563" customFormat="1">
      <c r="E529" s="1014"/>
      <c r="K529" s="564"/>
      <c r="M529" s="564"/>
    </row>
    <row r="530" spans="5:13" s="563" customFormat="1">
      <c r="E530" s="1014"/>
      <c r="K530" s="564"/>
      <c r="M530" s="564"/>
    </row>
    <row r="531" spans="5:13" s="563" customFormat="1">
      <c r="E531" s="1014"/>
      <c r="K531" s="564"/>
      <c r="M531" s="564"/>
    </row>
    <row r="532" spans="5:13" s="563" customFormat="1">
      <c r="E532" s="1014"/>
      <c r="K532" s="564"/>
      <c r="M532" s="564"/>
    </row>
    <row r="533" spans="5:13" s="563" customFormat="1">
      <c r="E533" s="1014"/>
      <c r="K533" s="564"/>
      <c r="M533" s="564"/>
    </row>
    <row r="534" spans="5:13" s="563" customFormat="1">
      <c r="E534" s="1014"/>
      <c r="K534" s="564"/>
      <c r="M534" s="564"/>
    </row>
    <row r="535" spans="5:13" s="563" customFormat="1">
      <c r="E535" s="1014"/>
      <c r="K535" s="564"/>
      <c r="M535" s="564"/>
    </row>
    <row r="536" spans="5:13" s="563" customFormat="1">
      <c r="E536" s="1014"/>
      <c r="K536" s="564"/>
      <c r="M536" s="564"/>
    </row>
    <row r="537" spans="5:13" s="563" customFormat="1">
      <c r="E537" s="1014"/>
      <c r="K537" s="564"/>
      <c r="M537" s="564"/>
    </row>
    <row r="538" spans="5:13" s="563" customFormat="1">
      <c r="E538" s="1014"/>
      <c r="K538" s="564"/>
      <c r="M538" s="564"/>
    </row>
    <row r="539" spans="5:13" s="563" customFormat="1">
      <c r="E539" s="1014"/>
      <c r="K539" s="564"/>
      <c r="M539" s="564"/>
    </row>
    <row r="540" spans="5:13" s="563" customFormat="1">
      <c r="E540" s="1014"/>
      <c r="K540" s="564"/>
      <c r="M540" s="564"/>
    </row>
    <row r="541" spans="5:13" s="563" customFormat="1">
      <c r="E541" s="1014"/>
      <c r="K541" s="564"/>
      <c r="M541" s="564"/>
    </row>
    <row r="542" spans="5:13" s="563" customFormat="1">
      <c r="E542" s="1014"/>
      <c r="K542" s="564"/>
      <c r="M542" s="564"/>
    </row>
    <row r="543" spans="5:13" s="563" customFormat="1">
      <c r="E543" s="1014"/>
      <c r="K543" s="564"/>
      <c r="M543" s="564"/>
    </row>
    <row r="544" spans="5:13" s="563" customFormat="1">
      <c r="E544" s="1014"/>
      <c r="K544" s="564"/>
      <c r="M544" s="564"/>
    </row>
    <row r="545" spans="5:13" s="563" customFormat="1">
      <c r="E545" s="1014"/>
      <c r="K545" s="564"/>
      <c r="M545" s="564"/>
    </row>
    <row r="546" spans="5:13" s="563" customFormat="1">
      <c r="E546" s="1014"/>
      <c r="K546" s="564"/>
      <c r="M546" s="564"/>
    </row>
    <row r="547" spans="5:13" s="563" customFormat="1">
      <c r="E547" s="1014"/>
      <c r="K547" s="564"/>
      <c r="M547" s="564"/>
    </row>
    <row r="548" spans="5:13" s="563" customFormat="1">
      <c r="E548" s="1014"/>
      <c r="K548" s="564"/>
      <c r="M548" s="564"/>
    </row>
    <row r="549" spans="5:13" s="563" customFormat="1">
      <c r="E549" s="1014"/>
      <c r="K549" s="564"/>
      <c r="M549" s="564"/>
    </row>
    <row r="550" spans="5:13" s="563" customFormat="1">
      <c r="E550" s="1014"/>
      <c r="K550" s="564"/>
      <c r="M550" s="564"/>
    </row>
    <row r="551" spans="5:13" s="563" customFormat="1">
      <c r="E551" s="1014"/>
      <c r="K551" s="564"/>
      <c r="M551" s="564"/>
    </row>
    <row r="552" spans="5:13" s="563" customFormat="1">
      <c r="E552" s="1014"/>
      <c r="K552" s="564"/>
      <c r="M552" s="564"/>
    </row>
    <row r="553" spans="5:13" s="563" customFormat="1">
      <c r="E553" s="1014"/>
      <c r="K553" s="564"/>
      <c r="M553" s="564"/>
    </row>
    <row r="554" spans="5:13" s="563" customFormat="1">
      <c r="E554" s="1014"/>
      <c r="K554" s="564"/>
      <c r="M554" s="564"/>
    </row>
    <row r="555" spans="5:13" s="563" customFormat="1">
      <c r="E555" s="1014"/>
      <c r="K555" s="564"/>
      <c r="M555" s="564"/>
    </row>
    <row r="556" spans="5:13" s="563" customFormat="1">
      <c r="E556" s="1014"/>
      <c r="K556" s="564"/>
      <c r="M556" s="564"/>
    </row>
    <row r="557" spans="5:13" s="563" customFormat="1">
      <c r="E557" s="1014"/>
      <c r="K557" s="564"/>
      <c r="M557" s="564"/>
    </row>
    <row r="558" spans="5:13" s="563" customFormat="1">
      <c r="E558" s="1014"/>
      <c r="K558" s="564"/>
      <c r="M558" s="564"/>
    </row>
    <row r="559" spans="5:13" s="563" customFormat="1">
      <c r="E559" s="1014"/>
      <c r="K559" s="564"/>
      <c r="M559" s="564"/>
    </row>
    <row r="560" spans="5:13" s="563" customFormat="1">
      <c r="E560" s="1014"/>
      <c r="K560" s="564"/>
      <c r="M560" s="564"/>
    </row>
    <row r="561" spans="5:13" s="563" customFormat="1">
      <c r="E561" s="1014"/>
      <c r="K561" s="564"/>
      <c r="M561" s="564"/>
    </row>
    <row r="562" spans="5:13" s="563" customFormat="1">
      <c r="E562" s="1014"/>
      <c r="K562" s="564"/>
      <c r="M562" s="564"/>
    </row>
    <row r="563" spans="5:13" s="563" customFormat="1">
      <c r="E563" s="1014"/>
      <c r="K563" s="564"/>
      <c r="M563" s="564"/>
    </row>
    <row r="564" spans="5:13" s="563" customFormat="1">
      <c r="E564" s="1014"/>
      <c r="K564" s="564"/>
      <c r="M564" s="564"/>
    </row>
    <row r="565" spans="5:13" s="563" customFormat="1">
      <c r="E565" s="1014"/>
      <c r="K565" s="564"/>
      <c r="M565" s="564"/>
    </row>
    <row r="566" spans="5:13" s="563" customFormat="1">
      <c r="E566" s="1014"/>
      <c r="K566" s="564"/>
      <c r="M566" s="564"/>
    </row>
    <row r="567" spans="5:13" s="563" customFormat="1">
      <c r="E567" s="1014"/>
      <c r="K567" s="564"/>
      <c r="M567" s="564"/>
    </row>
    <row r="568" spans="5:13" s="563" customFormat="1">
      <c r="E568" s="1014"/>
      <c r="K568" s="564"/>
      <c r="M568" s="564"/>
    </row>
    <row r="569" spans="5:13" s="563" customFormat="1">
      <c r="E569" s="1014"/>
      <c r="K569" s="564"/>
      <c r="M569" s="564"/>
    </row>
    <row r="570" spans="5:13" s="563" customFormat="1">
      <c r="E570" s="1014"/>
      <c r="K570" s="564"/>
      <c r="M570" s="564"/>
    </row>
    <row r="571" spans="5:13" s="563" customFormat="1">
      <c r="E571" s="1014"/>
      <c r="K571" s="564"/>
      <c r="M571" s="564"/>
    </row>
    <row r="572" spans="5:13" s="563" customFormat="1">
      <c r="E572" s="1014"/>
      <c r="K572" s="564"/>
      <c r="M572" s="564"/>
    </row>
    <row r="573" spans="5:13" s="563" customFormat="1">
      <c r="E573" s="1014"/>
      <c r="K573" s="564"/>
      <c r="M573" s="564"/>
    </row>
    <row r="574" spans="5:13" s="563" customFormat="1">
      <c r="E574" s="1014"/>
      <c r="K574" s="564"/>
      <c r="M574" s="564"/>
    </row>
    <row r="575" spans="5:13" s="563" customFormat="1">
      <c r="E575" s="1014"/>
      <c r="K575" s="564"/>
      <c r="M575" s="564"/>
    </row>
    <row r="576" spans="5:13" s="563" customFormat="1">
      <c r="E576" s="1014"/>
      <c r="K576" s="564"/>
      <c r="M576" s="564"/>
    </row>
    <row r="577" spans="5:13" s="563" customFormat="1">
      <c r="E577" s="1014"/>
      <c r="K577" s="564"/>
      <c r="M577" s="564"/>
    </row>
    <row r="578" spans="5:13" s="563" customFormat="1">
      <c r="E578" s="1014"/>
      <c r="K578" s="564"/>
      <c r="M578" s="564"/>
    </row>
    <row r="579" spans="5:13" s="563" customFormat="1">
      <c r="E579" s="1014"/>
      <c r="K579" s="564"/>
      <c r="M579" s="564"/>
    </row>
    <row r="580" spans="5:13" s="563" customFormat="1">
      <c r="E580" s="1014"/>
      <c r="K580" s="564"/>
      <c r="M580" s="564"/>
    </row>
    <row r="581" spans="5:13" s="563" customFormat="1">
      <c r="E581" s="1014"/>
      <c r="K581" s="564"/>
      <c r="M581" s="564"/>
    </row>
    <row r="582" spans="5:13" s="563" customFormat="1">
      <c r="E582" s="1014"/>
      <c r="K582" s="564"/>
      <c r="M582" s="564"/>
    </row>
    <row r="583" spans="5:13" s="563" customFormat="1">
      <c r="E583" s="1014"/>
      <c r="K583" s="564"/>
      <c r="M583" s="564"/>
    </row>
    <row r="584" spans="5:13" s="563" customFormat="1">
      <c r="E584" s="1014"/>
      <c r="K584" s="564"/>
      <c r="M584" s="564"/>
    </row>
    <row r="585" spans="5:13" s="563" customFormat="1">
      <c r="E585" s="1014"/>
      <c r="K585" s="564"/>
      <c r="M585" s="564"/>
    </row>
    <row r="586" spans="5:13" s="563" customFormat="1">
      <c r="E586" s="1014"/>
      <c r="K586" s="564"/>
      <c r="M586" s="564"/>
    </row>
    <row r="587" spans="5:13" s="563" customFormat="1">
      <c r="E587" s="1014"/>
      <c r="K587" s="564"/>
      <c r="M587" s="564"/>
    </row>
    <row r="588" spans="5:13" s="563" customFormat="1">
      <c r="E588" s="1014"/>
      <c r="K588" s="564"/>
      <c r="M588" s="564"/>
    </row>
    <row r="589" spans="5:13" s="563" customFormat="1">
      <c r="E589" s="1014"/>
      <c r="K589" s="564"/>
      <c r="M589" s="564"/>
    </row>
    <row r="590" spans="5:13" s="563" customFormat="1">
      <c r="E590" s="1014"/>
      <c r="K590" s="564"/>
      <c r="M590" s="564"/>
    </row>
    <row r="591" spans="5:13" s="563" customFormat="1">
      <c r="E591" s="1014"/>
      <c r="K591" s="564"/>
      <c r="M591" s="564"/>
    </row>
    <row r="592" spans="5:13" s="563" customFormat="1">
      <c r="E592" s="1014"/>
      <c r="K592" s="564"/>
      <c r="M592" s="564"/>
    </row>
    <row r="593" spans="5:13" s="563" customFormat="1">
      <c r="E593" s="1014"/>
      <c r="K593" s="564"/>
      <c r="M593" s="564"/>
    </row>
    <row r="594" spans="5:13" s="563" customFormat="1">
      <c r="E594" s="1014"/>
      <c r="K594" s="564"/>
      <c r="M594" s="564"/>
    </row>
    <row r="595" spans="5:13" s="563" customFormat="1">
      <c r="E595" s="1014"/>
      <c r="K595" s="564"/>
      <c r="M595" s="564"/>
    </row>
    <row r="596" spans="5:13" s="563" customFormat="1">
      <c r="E596" s="1014"/>
      <c r="K596" s="564"/>
      <c r="M596" s="564"/>
    </row>
    <row r="597" spans="5:13" s="563" customFormat="1">
      <c r="E597" s="1014"/>
      <c r="K597" s="564"/>
      <c r="M597" s="564"/>
    </row>
    <row r="598" spans="5:13" s="563" customFormat="1">
      <c r="E598" s="1014"/>
      <c r="K598" s="564"/>
      <c r="M598" s="564"/>
    </row>
    <row r="599" spans="5:13" s="563" customFormat="1">
      <c r="E599" s="1014"/>
      <c r="K599" s="564"/>
      <c r="M599" s="564"/>
    </row>
    <row r="600" spans="5:13" s="563" customFormat="1">
      <c r="E600" s="1014"/>
      <c r="K600" s="564"/>
      <c r="M600" s="564"/>
    </row>
    <row r="601" spans="5:13" s="563" customFormat="1">
      <c r="E601" s="1014"/>
      <c r="K601" s="564"/>
      <c r="M601" s="564"/>
    </row>
    <row r="602" spans="5:13" s="563" customFormat="1">
      <c r="E602" s="1014"/>
      <c r="K602" s="564"/>
      <c r="M602" s="564"/>
    </row>
    <row r="603" spans="5:13" s="563" customFormat="1">
      <c r="E603" s="1014"/>
      <c r="K603" s="564"/>
      <c r="M603" s="564"/>
    </row>
    <row r="604" spans="5:13" s="563" customFormat="1">
      <c r="E604" s="1014"/>
      <c r="K604" s="564"/>
      <c r="M604" s="564"/>
    </row>
    <row r="605" spans="5:13" s="563" customFormat="1">
      <c r="E605" s="1014"/>
      <c r="K605" s="564"/>
      <c r="M605" s="564"/>
    </row>
    <row r="606" spans="5:13" s="563" customFormat="1">
      <c r="E606" s="1014"/>
      <c r="K606" s="564"/>
      <c r="M606" s="564"/>
    </row>
    <row r="607" spans="5:13" s="563" customFormat="1">
      <c r="E607" s="1014"/>
      <c r="K607" s="564"/>
      <c r="M607" s="564"/>
    </row>
    <row r="608" spans="5:13" s="563" customFormat="1">
      <c r="E608" s="1014"/>
      <c r="K608" s="564"/>
      <c r="M608" s="564"/>
    </row>
    <row r="609" spans="5:13" s="563" customFormat="1">
      <c r="E609" s="1014"/>
      <c r="K609" s="564"/>
      <c r="M609" s="564"/>
    </row>
    <row r="610" spans="5:13" s="563" customFormat="1">
      <c r="E610" s="1014"/>
      <c r="K610" s="564"/>
      <c r="M610" s="564"/>
    </row>
    <row r="611" spans="5:13" s="563" customFormat="1">
      <c r="E611" s="1014"/>
      <c r="K611" s="564"/>
      <c r="M611" s="564"/>
    </row>
    <row r="612" spans="5:13" s="563" customFormat="1">
      <c r="E612" s="1014"/>
      <c r="K612" s="564"/>
      <c r="M612" s="564"/>
    </row>
    <row r="613" spans="5:13" s="563" customFormat="1">
      <c r="E613" s="1014"/>
      <c r="K613" s="564"/>
      <c r="M613" s="564"/>
    </row>
    <row r="614" spans="5:13" s="563" customFormat="1">
      <c r="E614" s="1014"/>
      <c r="K614" s="564"/>
      <c r="M614" s="564"/>
    </row>
    <row r="615" spans="5:13" s="563" customFormat="1">
      <c r="E615" s="1014"/>
      <c r="K615" s="564"/>
      <c r="M615" s="564"/>
    </row>
    <row r="616" spans="5:13" s="563" customFormat="1">
      <c r="E616" s="1014"/>
      <c r="K616" s="564"/>
      <c r="M616" s="564"/>
    </row>
    <row r="617" spans="5:13" s="563" customFormat="1">
      <c r="E617" s="1014"/>
      <c r="K617" s="564"/>
      <c r="M617" s="564"/>
    </row>
    <row r="618" spans="5:13" s="563" customFormat="1">
      <c r="E618" s="1014"/>
      <c r="K618" s="564"/>
      <c r="M618" s="564"/>
    </row>
    <row r="619" spans="5:13" s="563" customFormat="1">
      <c r="E619" s="1014"/>
      <c r="K619" s="564"/>
      <c r="M619" s="564"/>
    </row>
    <row r="620" spans="5:13" s="563" customFormat="1">
      <c r="E620" s="1014"/>
      <c r="K620" s="564"/>
      <c r="M620" s="564"/>
    </row>
    <row r="621" spans="5:13" s="563" customFormat="1">
      <c r="E621" s="1014"/>
      <c r="K621" s="564"/>
      <c r="M621" s="564"/>
    </row>
    <row r="622" spans="5:13" s="563" customFormat="1">
      <c r="E622" s="1014"/>
      <c r="K622" s="564"/>
      <c r="M622" s="564"/>
    </row>
    <row r="623" spans="5:13" s="563" customFormat="1">
      <c r="E623" s="1014"/>
      <c r="K623" s="564"/>
      <c r="M623" s="564"/>
    </row>
    <row r="624" spans="5:13" s="563" customFormat="1">
      <c r="E624" s="1014"/>
      <c r="K624" s="564"/>
      <c r="M624" s="564"/>
    </row>
    <row r="625" spans="5:13" s="563" customFormat="1">
      <c r="E625" s="1014"/>
      <c r="K625" s="564"/>
      <c r="M625" s="564"/>
    </row>
    <row r="626" spans="5:13" s="563" customFormat="1">
      <c r="E626" s="1014"/>
      <c r="K626" s="564"/>
      <c r="M626" s="564"/>
    </row>
    <row r="627" spans="5:13" s="563" customFormat="1">
      <c r="E627" s="1014"/>
      <c r="K627" s="564"/>
      <c r="M627" s="564"/>
    </row>
    <row r="628" spans="5:13" s="563" customFormat="1">
      <c r="E628" s="1014"/>
      <c r="K628" s="564"/>
      <c r="M628" s="564"/>
    </row>
    <row r="629" spans="5:13" s="563" customFormat="1">
      <c r="E629" s="1014"/>
      <c r="K629" s="564"/>
      <c r="M629" s="564"/>
    </row>
    <row r="630" spans="5:13" s="563" customFormat="1">
      <c r="E630" s="1014"/>
      <c r="K630" s="564"/>
      <c r="M630" s="564"/>
    </row>
    <row r="631" spans="5:13" s="563" customFormat="1">
      <c r="E631" s="1014"/>
      <c r="K631" s="564"/>
      <c r="M631" s="564"/>
    </row>
    <row r="632" spans="5:13" s="563" customFormat="1">
      <c r="E632" s="1014"/>
      <c r="K632" s="564"/>
      <c r="M632" s="564"/>
    </row>
    <row r="633" spans="5:13" s="563" customFormat="1">
      <c r="E633" s="1014"/>
      <c r="K633" s="564"/>
      <c r="M633" s="564"/>
    </row>
    <row r="634" spans="5:13" s="563" customFormat="1">
      <c r="E634" s="1014"/>
      <c r="K634" s="564"/>
      <c r="M634" s="564"/>
    </row>
    <row r="635" spans="5:13" s="563" customFormat="1">
      <c r="E635" s="1014"/>
      <c r="K635" s="564"/>
      <c r="M635" s="564"/>
    </row>
    <row r="636" spans="5:13" s="563" customFormat="1">
      <c r="E636" s="1014"/>
      <c r="K636" s="564"/>
      <c r="M636" s="564"/>
    </row>
    <row r="637" spans="5:13" s="563" customFormat="1">
      <c r="E637" s="1014"/>
      <c r="K637" s="564"/>
      <c r="M637" s="564"/>
    </row>
    <row r="638" spans="5:13" s="563" customFormat="1">
      <c r="E638" s="1014"/>
      <c r="K638" s="564"/>
      <c r="M638" s="564"/>
    </row>
    <row r="639" spans="5:13" s="563" customFormat="1">
      <c r="E639" s="1014"/>
      <c r="K639" s="564"/>
      <c r="M639" s="564"/>
    </row>
    <row r="640" spans="5:13" s="563" customFormat="1">
      <c r="E640" s="1014"/>
      <c r="K640" s="564"/>
      <c r="M640" s="564"/>
    </row>
    <row r="641" spans="5:13" s="563" customFormat="1">
      <c r="E641" s="1014"/>
      <c r="K641" s="564"/>
      <c r="M641" s="564"/>
    </row>
    <row r="642" spans="5:13" s="563" customFormat="1">
      <c r="E642" s="1014"/>
      <c r="K642" s="564"/>
      <c r="M642" s="564"/>
    </row>
    <row r="643" spans="5:13" s="563" customFormat="1">
      <c r="E643" s="1014"/>
      <c r="K643" s="564"/>
      <c r="M643" s="564"/>
    </row>
    <row r="644" spans="5:13" s="563" customFormat="1">
      <c r="E644" s="1014"/>
      <c r="K644" s="564"/>
      <c r="M644" s="564"/>
    </row>
    <row r="645" spans="5:13" s="563" customFormat="1">
      <c r="E645" s="1014"/>
      <c r="K645" s="564"/>
      <c r="M645" s="564"/>
    </row>
    <row r="646" spans="5:13" s="563" customFormat="1">
      <c r="E646" s="1014"/>
      <c r="K646" s="564"/>
      <c r="M646" s="564"/>
    </row>
    <row r="647" spans="5:13" s="563" customFormat="1">
      <c r="E647" s="1014"/>
      <c r="K647" s="564"/>
      <c r="M647" s="564"/>
    </row>
    <row r="648" spans="5:13" s="563" customFormat="1">
      <c r="E648" s="1014"/>
      <c r="K648" s="564"/>
      <c r="M648" s="564"/>
    </row>
    <row r="649" spans="5:13" s="563" customFormat="1">
      <c r="E649" s="1014"/>
      <c r="K649" s="564"/>
      <c r="M649" s="564"/>
    </row>
    <row r="650" spans="5:13" s="563" customFormat="1">
      <c r="E650" s="1014"/>
      <c r="K650" s="564"/>
      <c r="M650" s="564"/>
    </row>
    <row r="651" spans="5:13" s="563" customFormat="1">
      <c r="E651" s="1014"/>
      <c r="K651" s="564"/>
      <c r="M651" s="564"/>
    </row>
    <row r="652" spans="5:13" s="563" customFormat="1">
      <c r="E652" s="1014"/>
      <c r="K652" s="564"/>
      <c r="M652" s="564"/>
    </row>
    <row r="653" spans="5:13" s="563" customFormat="1">
      <c r="E653" s="1014"/>
      <c r="K653" s="564"/>
      <c r="M653" s="564"/>
    </row>
    <row r="654" spans="5:13" s="563" customFormat="1">
      <c r="E654" s="1014"/>
      <c r="K654" s="564"/>
      <c r="M654" s="564"/>
    </row>
    <row r="655" spans="5:13" s="563" customFormat="1">
      <c r="E655" s="1014"/>
      <c r="K655" s="564"/>
      <c r="M655" s="564"/>
    </row>
    <row r="656" spans="5:13" s="563" customFormat="1">
      <c r="E656" s="1014"/>
      <c r="K656" s="564"/>
      <c r="M656" s="564"/>
    </row>
    <row r="657" spans="5:13" s="563" customFormat="1">
      <c r="E657" s="1014"/>
      <c r="K657" s="564"/>
      <c r="M657" s="564"/>
    </row>
    <row r="658" spans="5:13" s="563" customFormat="1">
      <c r="E658" s="1014"/>
      <c r="K658" s="564"/>
      <c r="M658" s="564"/>
    </row>
    <row r="659" spans="5:13" s="563" customFormat="1">
      <c r="E659" s="1014"/>
      <c r="K659" s="564"/>
      <c r="M659" s="564"/>
    </row>
    <row r="660" spans="5:13" s="563" customFormat="1">
      <c r="E660" s="1014"/>
      <c r="K660" s="564"/>
      <c r="M660" s="564"/>
    </row>
    <row r="661" spans="5:13" s="563" customFormat="1">
      <c r="E661" s="1014"/>
      <c r="K661" s="564"/>
      <c r="M661" s="564"/>
    </row>
    <row r="662" spans="5:13" s="563" customFormat="1">
      <c r="E662" s="1014"/>
      <c r="K662" s="564"/>
      <c r="M662" s="564"/>
    </row>
    <row r="663" spans="5:13" s="563" customFormat="1">
      <c r="E663" s="1014"/>
      <c r="K663" s="564"/>
      <c r="M663" s="564"/>
    </row>
    <row r="664" spans="5:13" s="563" customFormat="1">
      <c r="E664" s="1014"/>
      <c r="K664" s="564"/>
      <c r="M664" s="564"/>
    </row>
    <row r="665" spans="5:13" s="563" customFormat="1">
      <c r="E665" s="1014"/>
      <c r="K665" s="564"/>
      <c r="M665" s="564"/>
    </row>
    <row r="666" spans="5:13" s="563" customFormat="1">
      <c r="E666" s="1014"/>
      <c r="K666" s="564"/>
      <c r="M666" s="564"/>
    </row>
    <row r="667" spans="5:13" s="563" customFormat="1">
      <c r="E667" s="1014"/>
      <c r="K667" s="564"/>
      <c r="M667" s="564"/>
    </row>
    <row r="668" spans="5:13" s="563" customFormat="1">
      <c r="E668" s="1014"/>
      <c r="K668" s="564"/>
      <c r="M668" s="564"/>
    </row>
    <row r="669" spans="5:13" s="563" customFormat="1">
      <c r="E669" s="1014"/>
      <c r="K669" s="564"/>
      <c r="M669" s="564"/>
    </row>
    <row r="670" spans="5:13" s="563" customFormat="1">
      <c r="E670" s="1014"/>
      <c r="K670" s="564"/>
      <c r="M670" s="564"/>
    </row>
    <row r="671" spans="5:13" s="563" customFormat="1">
      <c r="E671" s="1014"/>
      <c r="K671" s="564"/>
      <c r="M671" s="564"/>
    </row>
    <row r="672" spans="5:13" s="563" customFormat="1">
      <c r="E672" s="1014"/>
      <c r="K672" s="564"/>
      <c r="M672" s="564"/>
    </row>
    <row r="673" spans="5:13" s="563" customFormat="1">
      <c r="E673" s="1014"/>
      <c r="K673" s="564"/>
      <c r="M673" s="564"/>
    </row>
    <row r="674" spans="5:13" s="563" customFormat="1">
      <c r="E674" s="1014"/>
      <c r="K674" s="564"/>
      <c r="M674" s="564"/>
    </row>
    <row r="675" spans="5:13" s="563" customFormat="1">
      <c r="E675" s="1014"/>
      <c r="K675" s="564"/>
      <c r="M675" s="564"/>
    </row>
    <row r="676" spans="5:13" s="563" customFormat="1">
      <c r="E676" s="1014"/>
      <c r="K676" s="564"/>
      <c r="M676" s="564"/>
    </row>
    <row r="677" spans="5:13" s="563" customFormat="1">
      <c r="E677" s="1014"/>
      <c r="K677" s="564"/>
      <c r="M677" s="564"/>
    </row>
    <row r="678" spans="5:13" s="563" customFormat="1">
      <c r="E678" s="1014"/>
      <c r="K678" s="564"/>
      <c r="M678" s="564"/>
    </row>
    <row r="679" spans="5:13" s="563" customFormat="1">
      <c r="E679" s="1014"/>
      <c r="K679" s="564"/>
      <c r="M679" s="564"/>
    </row>
    <row r="680" spans="5:13" s="563" customFormat="1">
      <c r="E680" s="1014"/>
      <c r="K680" s="564"/>
      <c r="M680" s="564"/>
    </row>
    <row r="681" spans="5:13" s="563" customFormat="1">
      <c r="E681" s="1014"/>
      <c r="K681" s="564"/>
      <c r="M681" s="564"/>
    </row>
    <row r="682" spans="5:13" s="563" customFormat="1">
      <c r="E682" s="1014"/>
      <c r="K682" s="564"/>
      <c r="M682" s="564"/>
    </row>
    <row r="683" spans="5:13" s="563" customFormat="1">
      <c r="E683" s="1014"/>
      <c r="K683" s="564"/>
      <c r="M683" s="564"/>
    </row>
    <row r="684" spans="5:13" s="563" customFormat="1">
      <c r="E684" s="1014"/>
      <c r="K684" s="564"/>
      <c r="M684" s="564"/>
    </row>
    <row r="685" spans="5:13" s="563" customFormat="1">
      <c r="E685" s="1014"/>
      <c r="K685" s="564"/>
      <c r="M685" s="564"/>
    </row>
    <row r="686" spans="5:13" s="563" customFormat="1">
      <c r="E686" s="1014"/>
      <c r="K686" s="564"/>
      <c r="M686" s="564"/>
    </row>
    <row r="687" spans="5:13" s="563" customFormat="1">
      <c r="E687" s="1014"/>
      <c r="K687" s="564"/>
      <c r="M687" s="564"/>
    </row>
    <row r="688" spans="5:13" s="563" customFormat="1">
      <c r="E688" s="1014"/>
      <c r="K688" s="564"/>
      <c r="M688" s="564"/>
    </row>
    <row r="689" spans="5:13" s="563" customFormat="1">
      <c r="E689" s="1014"/>
      <c r="K689" s="564"/>
      <c r="M689" s="564"/>
    </row>
    <row r="690" spans="5:13" s="563" customFormat="1">
      <c r="E690" s="1014"/>
      <c r="K690" s="564"/>
      <c r="M690" s="564"/>
    </row>
    <row r="691" spans="5:13" s="563" customFormat="1">
      <c r="E691" s="1014"/>
      <c r="K691" s="564"/>
      <c r="M691" s="564"/>
    </row>
    <row r="692" spans="5:13" s="563" customFormat="1">
      <c r="E692" s="1014"/>
      <c r="K692" s="564"/>
      <c r="M692" s="564"/>
    </row>
    <row r="693" spans="5:13" s="563" customFormat="1">
      <c r="E693" s="1014"/>
      <c r="K693" s="564"/>
      <c r="M693" s="564"/>
    </row>
    <row r="694" spans="5:13" s="563" customFormat="1">
      <c r="E694" s="1014"/>
      <c r="K694" s="564"/>
      <c r="M694" s="564"/>
    </row>
    <row r="695" spans="5:13" s="563" customFormat="1">
      <c r="E695" s="1014"/>
      <c r="K695" s="564"/>
      <c r="M695" s="564"/>
    </row>
    <row r="696" spans="5:13" s="563" customFormat="1">
      <c r="E696" s="1014"/>
      <c r="K696" s="564"/>
      <c r="M696" s="564"/>
    </row>
    <row r="697" spans="5:13" s="563" customFormat="1">
      <c r="E697" s="1014"/>
      <c r="K697" s="564"/>
      <c r="M697" s="564"/>
    </row>
    <row r="698" spans="5:13" s="563" customFormat="1">
      <c r="E698" s="1014"/>
      <c r="K698" s="564"/>
      <c r="M698" s="564"/>
    </row>
    <row r="699" spans="5:13" s="563" customFormat="1">
      <c r="E699" s="1014"/>
      <c r="K699" s="564"/>
      <c r="M699" s="564"/>
    </row>
    <row r="700" spans="5:13" s="563" customFormat="1">
      <c r="E700" s="1014"/>
      <c r="K700" s="564"/>
      <c r="M700" s="564"/>
    </row>
    <row r="701" spans="5:13" s="563" customFormat="1">
      <c r="E701" s="1014"/>
      <c r="K701" s="564"/>
      <c r="M701" s="564"/>
    </row>
    <row r="702" spans="5:13" s="563" customFormat="1">
      <c r="E702" s="1014"/>
      <c r="K702" s="564"/>
      <c r="M702" s="564"/>
    </row>
    <row r="703" spans="5:13" s="563" customFormat="1">
      <c r="E703" s="1014"/>
      <c r="K703" s="564"/>
      <c r="M703" s="564"/>
    </row>
    <row r="704" spans="5:13" s="563" customFormat="1">
      <c r="E704" s="1014"/>
      <c r="K704" s="564"/>
      <c r="M704" s="564"/>
    </row>
    <row r="705" spans="5:13" s="563" customFormat="1">
      <c r="E705" s="1014"/>
      <c r="K705" s="564"/>
      <c r="M705" s="564"/>
    </row>
    <row r="706" spans="5:13" s="563" customFormat="1">
      <c r="E706" s="1014"/>
      <c r="K706" s="564"/>
      <c r="M706" s="564"/>
    </row>
    <row r="707" spans="5:13" s="563" customFormat="1">
      <c r="E707" s="1014"/>
      <c r="K707" s="564"/>
      <c r="M707" s="564"/>
    </row>
    <row r="708" spans="5:13" s="563" customFormat="1">
      <c r="E708" s="1014"/>
      <c r="K708" s="564"/>
      <c r="M708" s="564"/>
    </row>
    <row r="709" spans="5:13" s="563" customFormat="1">
      <c r="E709" s="1014"/>
      <c r="K709" s="564"/>
      <c r="M709" s="564"/>
    </row>
    <row r="710" spans="5:13" s="563" customFormat="1">
      <c r="E710" s="1014"/>
      <c r="K710" s="564"/>
      <c r="M710" s="564"/>
    </row>
    <row r="711" spans="5:13" s="563" customFormat="1">
      <c r="E711" s="1014"/>
      <c r="K711" s="564"/>
      <c r="M711" s="564"/>
    </row>
    <row r="712" spans="5:13" s="563" customFormat="1">
      <c r="E712" s="1014"/>
      <c r="K712" s="564"/>
      <c r="M712" s="564"/>
    </row>
    <row r="713" spans="5:13" s="563" customFormat="1">
      <c r="E713" s="1014"/>
      <c r="K713" s="564"/>
      <c r="M713" s="564"/>
    </row>
    <row r="714" spans="5:13" s="563" customFormat="1">
      <c r="E714" s="1014"/>
      <c r="K714" s="564"/>
      <c r="M714" s="564"/>
    </row>
    <row r="715" spans="5:13" s="563" customFormat="1">
      <c r="E715" s="1014"/>
      <c r="K715" s="564"/>
      <c r="M715" s="564"/>
    </row>
    <row r="716" spans="5:13" s="563" customFormat="1">
      <c r="E716" s="1014"/>
      <c r="K716" s="564"/>
      <c r="M716" s="564"/>
    </row>
    <row r="717" spans="5:13" s="563" customFormat="1">
      <c r="E717" s="1014"/>
      <c r="K717" s="564"/>
      <c r="M717" s="564"/>
    </row>
    <row r="718" spans="5:13" s="563" customFormat="1">
      <c r="E718" s="1014"/>
      <c r="K718" s="564"/>
      <c r="M718" s="564"/>
    </row>
    <row r="719" spans="5:13" s="563" customFormat="1">
      <c r="E719" s="1014"/>
      <c r="K719" s="564"/>
      <c r="M719" s="564"/>
    </row>
    <row r="720" spans="5:13" s="563" customFormat="1">
      <c r="E720" s="1014"/>
      <c r="K720" s="564"/>
      <c r="M720" s="564"/>
    </row>
    <row r="721" spans="5:13" s="563" customFormat="1">
      <c r="E721" s="1014"/>
      <c r="K721" s="564"/>
      <c r="M721" s="564"/>
    </row>
    <row r="722" spans="5:13" s="563" customFormat="1">
      <c r="E722" s="1014"/>
      <c r="K722" s="564"/>
      <c r="M722" s="564"/>
    </row>
    <row r="723" spans="5:13" s="563" customFormat="1">
      <c r="E723" s="1014"/>
      <c r="K723" s="564"/>
      <c r="M723" s="564"/>
    </row>
    <row r="724" spans="5:13" s="563" customFormat="1">
      <c r="E724" s="1014"/>
      <c r="K724" s="564"/>
      <c r="M724" s="564"/>
    </row>
    <row r="725" spans="5:13" s="563" customFormat="1">
      <c r="E725" s="1014"/>
      <c r="K725" s="564"/>
      <c r="M725" s="564"/>
    </row>
    <row r="726" spans="5:13" s="563" customFormat="1">
      <c r="E726" s="1014"/>
      <c r="K726" s="564"/>
      <c r="M726" s="564"/>
    </row>
    <row r="727" spans="5:13" s="563" customFormat="1">
      <c r="E727" s="1014"/>
      <c r="K727" s="564"/>
      <c r="M727" s="564"/>
    </row>
    <row r="728" spans="5:13" s="563" customFormat="1">
      <c r="E728" s="1014"/>
      <c r="K728" s="564"/>
      <c r="M728" s="564"/>
    </row>
    <row r="729" spans="5:13" s="563" customFormat="1">
      <c r="E729" s="1014"/>
      <c r="K729" s="564"/>
      <c r="M729" s="564"/>
    </row>
    <row r="730" spans="5:13" s="563" customFormat="1">
      <c r="E730" s="1014"/>
      <c r="K730" s="564"/>
      <c r="M730" s="564"/>
    </row>
    <row r="731" spans="5:13" s="563" customFormat="1">
      <c r="E731" s="1014"/>
      <c r="K731" s="564"/>
      <c r="M731" s="564"/>
    </row>
    <row r="732" spans="5:13" s="563" customFormat="1">
      <c r="E732" s="1014"/>
      <c r="K732" s="564"/>
      <c r="M732" s="564"/>
    </row>
    <row r="733" spans="5:13" s="563" customFormat="1">
      <c r="E733" s="1014"/>
      <c r="K733" s="564"/>
      <c r="M733" s="564"/>
    </row>
    <row r="734" spans="5:13" s="563" customFormat="1">
      <c r="E734" s="1014"/>
      <c r="K734" s="564"/>
      <c r="M734" s="564"/>
    </row>
    <row r="735" spans="5:13" s="563" customFormat="1">
      <c r="E735" s="1014"/>
      <c r="K735" s="564"/>
      <c r="M735" s="564"/>
    </row>
    <row r="736" spans="5:13" s="563" customFormat="1">
      <c r="E736" s="1014"/>
      <c r="K736" s="564"/>
      <c r="M736" s="564"/>
    </row>
    <row r="737" spans="5:13" s="563" customFormat="1">
      <c r="E737" s="1014"/>
      <c r="K737" s="564"/>
      <c r="M737" s="564"/>
    </row>
    <row r="738" spans="5:13" s="563" customFormat="1">
      <c r="E738" s="1014"/>
      <c r="K738" s="564"/>
      <c r="M738" s="564"/>
    </row>
    <row r="739" spans="5:13" s="563" customFormat="1">
      <c r="E739" s="1014"/>
      <c r="K739" s="564"/>
      <c r="M739" s="564"/>
    </row>
    <row r="740" spans="5:13" s="563" customFormat="1">
      <c r="E740" s="1014"/>
      <c r="K740" s="564"/>
      <c r="M740" s="564"/>
    </row>
    <row r="741" spans="5:13" s="563" customFormat="1">
      <c r="E741" s="1014"/>
      <c r="K741" s="564"/>
      <c r="M741" s="564"/>
    </row>
    <row r="742" spans="5:13" s="563" customFormat="1">
      <c r="E742" s="1014"/>
      <c r="K742" s="564"/>
      <c r="M742" s="564"/>
    </row>
    <row r="743" spans="5:13" s="563" customFormat="1">
      <c r="E743" s="1014"/>
      <c r="K743" s="564"/>
      <c r="M743" s="564"/>
    </row>
    <row r="744" spans="5:13" s="563" customFormat="1">
      <c r="E744" s="1014"/>
      <c r="K744" s="564"/>
      <c r="M744" s="564"/>
    </row>
    <row r="745" spans="5:13" s="563" customFormat="1">
      <c r="E745" s="1014"/>
      <c r="K745" s="564"/>
      <c r="M745" s="564"/>
    </row>
    <row r="746" spans="5:13" s="563" customFormat="1">
      <c r="E746" s="1014"/>
      <c r="K746" s="564"/>
      <c r="M746" s="564"/>
    </row>
    <row r="747" spans="5:13" s="563" customFormat="1">
      <c r="E747" s="1014"/>
      <c r="K747" s="564"/>
      <c r="M747" s="564"/>
    </row>
    <row r="748" spans="5:13" s="563" customFormat="1">
      <c r="E748" s="1014"/>
      <c r="K748" s="564"/>
      <c r="M748" s="564"/>
    </row>
    <row r="749" spans="5:13" s="563" customFormat="1">
      <c r="E749" s="1014"/>
      <c r="K749" s="564"/>
      <c r="M749" s="564"/>
    </row>
    <row r="750" spans="5:13" s="563" customFormat="1">
      <c r="E750" s="1014"/>
      <c r="K750" s="564"/>
      <c r="M750" s="564"/>
    </row>
    <row r="751" spans="5:13" s="563" customFormat="1">
      <c r="E751" s="1014"/>
      <c r="K751" s="564"/>
      <c r="M751" s="564"/>
    </row>
    <row r="752" spans="5:13" s="563" customFormat="1">
      <c r="E752" s="1014"/>
      <c r="K752" s="564"/>
      <c r="M752" s="564"/>
    </row>
    <row r="753" spans="5:13" s="563" customFormat="1">
      <c r="E753" s="1014"/>
      <c r="K753" s="564"/>
      <c r="M753" s="564"/>
    </row>
    <row r="754" spans="5:13" s="563" customFormat="1">
      <c r="E754" s="1014"/>
      <c r="K754" s="564"/>
      <c r="M754" s="564"/>
    </row>
    <row r="755" spans="5:13" s="563" customFormat="1">
      <c r="E755" s="1014"/>
      <c r="K755" s="564"/>
      <c r="M755" s="564"/>
    </row>
    <row r="756" spans="5:13" s="563" customFormat="1">
      <c r="E756" s="1014"/>
      <c r="K756" s="564"/>
      <c r="M756" s="564"/>
    </row>
    <row r="757" spans="5:13" s="563" customFormat="1">
      <c r="E757" s="1014"/>
      <c r="K757" s="564"/>
      <c r="M757" s="564"/>
    </row>
    <row r="758" spans="5:13" s="563" customFormat="1">
      <c r="E758" s="1014"/>
      <c r="K758" s="564"/>
      <c r="M758" s="564"/>
    </row>
    <row r="759" spans="5:13" s="563" customFormat="1">
      <c r="E759" s="1014"/>
      <c r="K759" s="564"/>
      <c r="M759" s="564"/>
    </row>
    <row r="760" spans="5:13" s="563" customFormat="1">
      <c r="E760" s="1014"/>
      <c r="K760" s="564"/>
      <c r="M760" s="564"/>
    </row>
    <row r="761" spans="5:13" s="563" customFormat="1">
      <c r="E761" s="1014"/>
      <c r="K761" s="564"/>
      <c r="M761" s="564"/>
    </row>
    <row r="762" spans="5:13" s="563" customFormat="1">
      <c r="E762" s="1014"/>
      <c r="K762" s="564"/>
      <c r="M762" s="564"/>
    </row>
    <row r="763" spans="5:13" s="563" customFormat="1">
      <c r="E763" s="1014"/>
      <c r="K763" s="564"/>
      <c r="M763" s="564"/>
    </row>
    <row r="764" spans="5:13" s="563" customFormat="1">
      <c r="E764" s="1014"/>
      <c r="K764" s="564"/>
      <c r="M764" s="564"/>
    </row>
    <row r="765" spans="5:13" s="563" customFormat="1">
      <c r="E765" s="1014"/>
      <c r="K765" s="564"/>
      <c r="M765" s="564"/>
    </row>
    <row r="766" spans="5:13" s="563" customFormat="1">
      <c r="E766" s="1014"/>
      <c r="K766" s="564"/>
      <c r="M766" s="564"/>
    </row>
    <row r="767" spans="5:13" s="563" customFormat="1">
      <c r="E767" s="1014"/>
      <c r="K767" s="564"/>
      <c r="M767" s="564"/>
    </row>
    <row r="768" spans="5:13" s="563" customFormat="1">
      <c r="E768" s="1014"/>
      <c r="K768" s="564"/>
      <c r="M768" s="564"/>
    </row>
    <row r="769" spans="5:13" s="563" customFormat="1">
      <c r="E769" s="1014"/>
      <c r="K769" s="564"/>
      <c r="M769" s="564"/>
    </row>
    <row r="770" spans="5:13" s="563" customFormat="1">
      <c r="E770" s="1014"/>
      <c r="K770" s="564"/>
      <c r="M770" s="564"/>
    </row>
    <row r="771" spans="5:13" s="563" customFormat="1">
      <c r="E771" s="1014"/>
      <c r="K771" s="564"/>
      <c r="M771" s="564"/>
    </row>
    <row r="772" spans="5:13" s="563" customFormat="1">
      <c r="E772" s="1014"/>
      <c r="K772" s="564"/>
      <c r="M772" s="564"/>
    </row>
    <row r="773" spans="5:13" s="563" customFormat="1">
      <c r="E773" s="1014"/>
      <c r="K773" s="564"/>
      <c r="M773" s="564"/>
    </row>
    <row r="774" spans="5:13" s="563" customFormat="1">
      <c r="E774" s="1014"/>
      <c r="K774" s="564"/>
      <c r="M774" s="564"/>
    </row>
    <row r="775" spans="5:13" s="563" customFormat="1">
      <c r="E775" s="1014"/>
      <c r="K775" s="564"/>
      <c r="M775" s="564"/>
    </row>
    <row r="776" spans="5:13" s="563" customFormat="1">
      <c r="E776" s="1014"/>
      <c r="K776" s="564"/>
      <c r="M776" s="564"/>
    </row>
    <row r="777" spans="5:13" s="563" customFormat="1">
      <c r="E777" s="1014"/>
      <c r="K777" s="564"/>
      <c r="M777" s="564"/>
    </row>
    <row r="778" spans="5:13" s="563" customFormat="1">
      <c r="E778" s="1014"/>
      <c r="K778" s="564"/>
      <c r="M778" s="564"/>
    </row>
    <row r="779" spans="5:13" s="563" customFormat="1">
      <c r="E779" s="1014"/>
      <c r="K779" s="564"/>
      <c r="M779" s="564"/>
    </row>
    <row r="780" spans="5:13" s="563" customFormat="1">
      <c r="E780" s="1014"/>
      <c r="K780" s="564"/>
      <c r="M780" s="564"/>
    </row>
    <row r="781" spans="5:13" s="563" customFormat="1">
      <c r="E781" s="1014"/>
      <c r="K781" s="564"/>
      <c r="M781" s="564"/>
    </row>
    <row r="782" spans="5:13" s="563" customFormat="1">
      <c r="E782" s="1014"/>
      <c r="K782" s="564"/>
      <c r="M782" s="564"/>
    </row>
    <row r="783" spans="5:13" s="563" customFormat="1">
      <c r="E783" s="1014"/>
      <c r="K783" s="564"/>
      <c r="M783" s="564"/>
    </row>
    <row r="784" spans="5:13" s="563" customFormat="1">
      <c r="E784" s="1014"/>
      <c r="K784" s="564"/>
      <c r="M784" s="564"/>
    </row>
    <row r="785" spans="5:13" s="563" customFormat="1">
      <c r="E785" s="1014"/>
      <c r="K785" s="564"/>
      <c r="M785" s="564"/>
    </row>
    <row r="786" spans="5:13" s="563" customFormat="1">
      <c r="E786" s="1014"/>
      <c r="K786" s="564"/>
      <c r="M786" s="564"/>
    </row>
    <row r="787" spans="5:13" s="563" customFormat="1">
      <c r="E787" s="1014"/>
      <c r="K787" s="564"/>
      <c r="M787" s="564"/>
    </row>
    <row r="788" spans="5:13" s="563" customFormat="1">
      <c r="E788" s="1014"/>
      <c r="K788" s="564"/>
      <c r="M788" s="564"/>
    </row>
    <row r="789" spans="5:13" s="563" customFormat="1">
      <c r="E789" s="1014"/>
      <c r="K789" s="564"/>
      <c r="M789" s="564"/>
    </row>
    <row r="790" spans="5:13" s="563" customFormat="1">
      <c r="E790" s="1014"/>
      <c r="K790" s="564"/>
      <c r="M790" s="564"/>
    </row>
    <row r="791" spans="5:13" s="563" customFormat="1">
      <c r="E791" s="1014"/>
      <c r="K791" s="564"/>
      <c r="M791" s="564"/>
    </row>
    <row r="792" spans="5:13" s="563" customFormat="1">
      <c r="E792" s="1014"/>
      <c r="K792" s="564"/>
      <c r="M792" s="564"/>
    </row>
    <row r="793" spans="5:13" s="563" customFormat="1">
      <c r="E793" s="1014"/>
      <c r="K793" s="564"/>
      <c r="M793" s="564"/>
    </row>
    <row r="794" spans="5:13" s="563" customFormat="1">
      <c r="E794" s="1014"/>
      <c r="K794" s="564"/>
      <c r="M794" s="564"/>
    </row>
    <row r="795" spans="5:13" s="563" customFormat="1">
      <c r="E795" s="1014"/>
      <c r="K795" s="564"/>
      <c r="M795" s="564"/>
    </row>
    <row r="796" spans="5:13" s="563" customFormat="1">
      <c r="E796" s="1014"/>
      <c r="K796" s="564"/>
      <c r="M796" s="564"/>
    </row>
    <row r="797" spans="5:13" s="563" customFormat="1">
      <c r="E797" s="1014"/>
      <c r="K797" s="564"/>
      <c r="M797" s="564"/>
    </row>
    <row r="798" spans="5:13" s="563" customFormat="1">
      <c r="E798" s="1014"/>
      <c r="K798" s="564"/>
      <c r="M798" s="564"/>
    </row>
    <row r="799" spans="5:13" s="563" customFormat="1">
      <c r="E799" s="1014"/>
      <c r="K799" s="564"/>
      <c r="M799" s="564"/>
    </row>
    <row r="800" spans="5:13" s="563" customFormat="1">
      <c r="E800" s="1014"/>
      <c r="K800" s="564"/>
      <c r="M800" s="564"/>
    </row>
    <row r="801" spans="5:13" s="563" customFormat="1">
      <c r="E801" s="1014"/>
      <c r="K801" s="564"/>
      <c r="M801" s="564"/>
    </row>
    <row r="802" spans="5:13" s="563" customFormat="1">
      <c r="E802" s="1014"/>
      <c r="K802" s="564"/>
      <c r="M802" s="564"/>
    </row>
    <row r="803" spans="5:13" s="563" customFormat="1">
      <c r="E803" s="1014"/>
      <c r="K803" s="564"/>
      <c r="M803" s="564"/>
    </row>
    <row r="804" spans="5:13" s="563" customFormat="1">
      <c r="E804" s="1014"/>
      <c r="K804" s="564"/>
      <c r="M804" s="564"/>
    </row>
    <row r="805" spans="5:13" s="563" customFormat="1">
      <c r="E805" s="1014"/>
      <c r="K805" s="564"/>
      <c r="M805" s="564"/>
    </row>
    <row r="806" spans="5:13" s="563" customFormat="1">
      <c r="E806" s="1014"/>
      <c r="K806" s="564"/>
      <c r="M806" s="564"/>
    </row>
    <row r="807" spans="5:13" s="563" customFormat="1">
      <c r="E807" s="1014"/>
      <c r="K807" s="564"/>
      <c r="M807" s="564"/>
    </row>
    <row r="808" spans="5:13" s="563" customFormat="1">
      <c r="E808" s="1014"/>
      <c r="K808" s="564"/>
      <c r="M808" s="564"/>
    </row>
    <row r="809" spans="5:13" s="563" customFormat="1">
      <c r="E809" s="1014"/>
      <c r="K809" s="564"/>
      <c r="M809" s="564"/>
    </row>
    <row r="810" spans="5:13" s="563" customFormat="1">
      <c r="E810" s="1014"/>
      <c r="K810" s="564"/>
      <c r="M810" s="564"/>
    </row>
    <row r="811" spans="5:13" s="563" customFormat="1">
      <c r="E811" s="1014"/>
      <c r="K811" s="564"/>
      <c r="M811" s="564"/>
    </row>
    <row r="812" spans="5:13" s="563" customFormat="1">
      <c r="E812" s="1014"/>
      <c r="K812" s="564"/>
      <c r="M812" s="564"/>
    </row>
    <row r="813" spans="5:13" s="563" customFormat="1">
      <c r="E813" s="1014"/>
      <c r="K813" s="564"/>
      <c r="M813" s="564"/>
    </row>
    <row r="814" spans="5:13" s="563" customFormat="1">
      <c r="E814" s="1014"/>
      <c r="K814" s="564"/>
      <c r="M814" s="564"/>
    </row>
    <row r="815" spans="5:13" s="563" customFormat="1">
      <c r="E815" s="1014"/>
      <c r="K815" s="564"/>
      <c r="M815" s="564"/>
    </row>
    <row r="816" spans="5:13" s="563" customFormat="1">
      <c r="E816" s="1014"/>
      <c r="K816" s="564"/>
      <c r="M816" s="564"/>
    </row>
    <row r="817" spans="5:13" s="563" customFormat="1">
      <c r="E817" s="1014"/>
      <c r="K817" s="564"/>
      <c r="M817" s="564"/>
    </row>
    <row r="818" spans="5:13" s="563" customFormat="1">
      <c r="E818" s="1014"/>
      <c r="K818" s="564"/>
      <c r="M818" s="564"/>
    </row>
    <row r="819" spans="5:13" s="563" customFormat="1">
      <c r="E819" s="1014"/>
      <c r="K819" s="564"/>
      <c r="M819" s="564"/>
    </row>
    <row r="820" spans="5:13" s="563" customFormat="1">
      <c r="E820" s="1014"/>
      <c r="K820" s="564"/>
      <c r="M820" s="564"/>
    </row>
    <row r="821" spans="5:13" s="563" customFormat="1">
      <c r="E821" s="1014"/>
      <c r="K821" s="564"/>
      <c r="M821" s="564"/>
    </row>
    <row r="822" spans="5:13" s="563" customFormat="1">
      <c r="E822" s="1014"/>
      <c r="K822" s="564"/>
      <c r="M822" s="564"/>
    </row>
    <row r="823" spans="5:13" s="563" customFormat="1">
      <c r="E823" s="1014"/>
      <c r="K823" s="564"/>
      <c r="M823" s="564"/>
    </row>
    <row r="824" spans="5:13" s="563" customFormat="1">
      <c r="E824" s="1014"/>
      <c r="K824" s="564"/>
      <c r="M824" s="564"/>
    </row>
    <row r="825" spans="5:13" s="563" customFormat="1">
      <c r="E825" s="1014"/>
      <c r="K825" s="564"/>
      <c r="M825" s="564"/>
    </row>
    <row r="826" spans="5:13" s="563" customFormat="1">
      <c r="E826" s="1014"/>
      <c r="K826" s="564"/>
      <c r="M826" s="564"/>
    </row>
    <row r="827" spans="5:13" s="563" customFormat="1">
      <c r="E827" s="1014"/>
      <c r="K827" s="564"/>
      <c r="M827" s="564"/>
    </row>
    <row r="828" spans="5:13" s="563" customFormat="1">
      <c r="E828" s="1014"/>
      <c r="K828" s="564"/>
      <c r="M828" s="564"/>
    </row>
    <row r="829" spans="5:13" s="563" customFormat="1">
      <c r="E829" s="1014"/>
      <c r="K829" s="564"/>
      <c r="M829" s="564"/>
    </row>
    <row r="830" spans="5:13" s="563" customFormat="1">
      <c r="E830" s="1014"/>
      <c r="K830" s="564"/>
      <c r="M830" s="564"/>
    </row>
    <row r="831" spans="5:13" s="563" customFormat="1">
      <c r="E831" s="1014"/>
      <c r="K831" s="564"/>
      <c r="M831" s="564"/>
    </row>
    <row r="832" spans="5:13" s="563" customFormat="1">
      <c r="E832" s="1014"/>
      <c r="K832" s="564"/>
      <c r="M832" s="564"/>
    </row>
    <row r="833" spans="5:13" s="563" customFormat="1">
      <c r="E833" s="1014"/>
      <c r="K833" s="564"/>
      <c r="M833" s="564"/>
    </row>
    <row r="834" spans="5:13" s="563" customFormat="1">
      <c r="E834" s="1014"/>
      <c r="K834" s="564"/>
      <c r="M834" s="564"/>
    </row>
    <row r="835" spans="5:13" s="563" customFormat="1">
      <c r="E835" s="1014"/>
      <c r="K835" s="564"/>
      <c r="M835" s="564"/>
    </row>
    <row r="836" spans="5:13" s="563" customFormat="1">
      <c r="E836" s="1014"/>
      <c r="K836" s="564"/>
      <c r="M836" s="564"/>
    </row>
    <row r="837" spans="5:13" s="563" customFormat="1">
      <c r="E837" s="1014"/>
      <c r="K837" s="564"/>
      <c r="M837" s="564"/>
    </row>
    <row r="838" spans="5:13" s="563" customFormat="1">
      <c r="E838" s="1014"/>
      <c r="K838" s="564"/>
      <c r="M838" s="564"/>
    </row>
    <row r="839" spans="5:13" s="563" customFormat="1">
      <c r="E839" s="1014"/>
      <c r="K839" s="564"/>
      <c r="M839" s="564"/>
    </row>
    <row r="840" spans="5:13" s="563" customFormat="1">
      <c r="E840" s="1014"/>
      <c r="K840" s="564"/>
      <c r="M840" s="564"/>
    </row>
    <row r="841" spans="5:13" s="563" customFormat="1">
      <c r="E841" s="1014"/>
      <c r="K841" s="564"/>
      <c r="M841" s="564"/>
    </row>
    <row r="842" spans="5:13" s="563" customFormat="1">
      <c r="E842" s="1014"/>
      <c r="K842" s="564"/>
      <c r="M842" s="564"/>
    </row>
    <row r="843" spans="5:13" s="563" customFormat="1">
      <c r="E843" s="1014"/>
      <c r="K843" s="564"/>
      <c r="M843" s="564"/>
    </row>
    <row r="844" spans="5:13" s="563" customFormat="1">
      <c r="E844" s="1014"/>
      <c r="K844" s="564"/>
      <c r="M844" s="564"/>
    </row>
    <row r="845" spans="5:13" s="563" customFormat="1">
      <c r="E845" s="1014"/>
      <c r="K845" s="564"/>
      <c r="M845" s="564"/>
    </row>
    <row r="846" spans="5:13" s="563" customFormat="1">
      <c r="E846" s="1014"/>
      <c r="K846" s="564"/>
      <c r="M846" s="564"/>
    </row>
    <row r="847" spans="5:13" s="563" customFormat="1">
      <c r="E847" s="1014"/>
      <c r="K847" s="564"/>
      <c r="M847" s="564"/>
    </row>
    <row r="848" spans="5:13" s="563" customFormat="1">
      <c r="E848" s="1014"/>
      <c r="K848" s="564"/>
      <c r="M848" s="564"/>
    </row>
    <row r="849" spans="5:13" s="563" customFormat="1">
      <c r="E849" s="1014"/>
      <c r="K849" s="564"/>
      <c r="M849" s="564"/>
    </row>
    <row r="850" spans="5:13" s="563" customFormat="1">
      <c r="E850" s="1014"/>
      <c r="K850" s="564"/>
      <c r="M850" s="564"/>
    </row>
    <row r="851" spans="5:13" s="563" customFormat="1">
      <c r="E851" s="1014"/>
      <c r="K851" s="564"/>
      <c r="M851" s="564"/>
    </row>
    <row r="852" spans="5:13" s="563" customFormat="1">
      <c r="E852" s="1014"/>
      <c r="K852" s="564"/>
      <c r="M852" s="564"/>
    </row>
    <row r="853" spans="5:13" s="563" customFormat="1">
      <c r="E853" s="1014"/>
      <c r="K853" s="564"/>
      <c r="M853" s="564"/>
    </row>
    <row r="854" spans="5:13" s="563" customFormat="1">
      <c r="E854" s="1014"/>
      <c r="K854" s="564"/>
      <c r="M854" s="564"/>
    </row>
    <row r="855" spans="5:13" s="563" customFormat="1">
      <c r="E855" s="1014"/>
      <c r="K855" s="564"/>
      <c r="M855" s="564"/>
    </row>
    <row r="856" spans="5:13" s="563" customFormat="1">
      <c r="E856" s="1014"/>
      <c r="K856" s="564"/>
      <c r="M856" s="564"/>
    </row>
    <row r="857" spans="5:13" s="563" customFormat="1">
      <c r="E857" s="1014"/>
      <c r="K857" s="564"/>
      <c r="M857" s="564"/>
    </row>
    <row r="858" spans="5:13" s="563" customFormat="1">
      <c r="E858" s="1014"/>
      <c r="K858" s="564"/>
      <c r="M858" s="564"/>
    </row>
    <row r="859" spans="5:13" s="563" customFormat="1">
      <c r="E859" s="1014"/>
      <c r="K859" s="564"/>
      <c r="M859" s="564"/>
    </row>
    <row r="860" spans="5:13" s="563" customFormat="1">
      <c r="E860" s="1014"/>
      <c r="K860" s="564"/>
      <c r="M860" s="564"/>
    </row>
    <row r="861" spans="5:13" s="563" customFormat="1">
      <c r="E861" s="1014"/>
      <c r="K861" s="564"/>
      <c r="M861" s="564"/>
    </row>
    <row r="862" spans="5:13" s="563" customFormat="1">
      <c r="E862" s="1014"/>
      <c r="K862" s="564"/>
      <c r="M862" s="564"/>
    </row>
    <row r="863" spans="5:13" s="563" customFormat="1">
      <c r="E863" s="1014"/>
      <c r="K863" s="564"/>
      <c r="M863" s="564"/>
    </row>
    <row r="864" spans="5:13" s="563" customFormat="1">
      <c r="E864" s="1014"/>
      <c r="K864" s="564"/>
      <c r="M864" s="564"/>
    </row>
    <row r="865" spans="5:13" s="563" customFormat="1">
      <c r="E865" s="1014"/>
      <c r="K865" s="564"/>
      <c r="M865" s="564"/>
    </row>
    <row r="866" spans="5:13" s="563" customFormat="1">
      <c r="E866" s="1014"/>
      <c r="K866" s="564"/>
      <c r="M866" s="564"/>
    </row>
    <row r="867" spans="5:13" s="563" customFormat="1">
      <c r="E867" s="1014"/>
      <c r="K867" s="564"/>
      <c r="M867" s="564"/>
    </row>
    <row r="868" spans="5:13" s="563" customFormat="1">
      <c r="E868" s="1014"/>
      <c r="K868" s="564"/>
      <c r="M868" s="564"/>
    </row>
    <row r="869" spans="5:13" s="563" customFormat="1">
      <c r="E869" s="1014"/>
      <c r="K869" s="564"/>
      <c r="M869" s="564"/>
    </row>
    <row r="870" spans="5:13" s="563" customFormat="1">
      <c r="E870" s="1014"/>
      <c r="K870" s="564"/>
      <c r="M870" s="564"/>
    </row>
    <row r="871" spans="5:13" s="563" customFormat="1">
      <c r="E871" s="1014"/>
      <c r="K871" s="564"/>
      <c r="M871" s="564"/>
    </row>
    <row r="872" spans="5:13" s="563" customFormat="1">
      <c r="E872" s="1014"/>
      <c r="K872" s="564"/>
      <c r="M872" s="564"/>
    </row>
    <row r="873" spans="5:13" s="563" customFormat="1">
      <c r="E873" s="1014"/>
      <c r="K873" s="564"/>
      <c r="M873" s="564"/>
    </row>
    <row r="874" spans="5:13" s="563" customFormat="1">
      <c r="E874" s="1014"/>
      <c r="K874" s="564"/>
      <c r="M874" s="564"/>
    </row>
    <row r="875" spans="5:13" s="563" customFormat="1">
      <c r="E875" s="1014"/>
      <c r="K875" s="564"/>
      <c r="M875" s="564"/>
    </row>
    <row r="876" spans="5:13" s="563" customFormat="1">
      <c r="E876" s="1014"/>
      <c r="K876" s="564"/>
      <c r="M876" s="564"/>
    </row>
    <row r="877" spans="5:13" s="563" customFormat="1">
      <c r="E877" s="1014"/>
      <c r="K877" s="564"/>
      <c r="M877" s="564"/>
    </row>
    <row r="878" spans="5:13" s="563" customFormat="1">
      <c r="E878" s="1014"/>
      <c r="K878" s="564"/>
      <c r="M878" s="564"/>
    </row>
    <row r="879" spans="5:13" s="563" customFormat="1">
      <c r="E879" s="1014"/>
      <c r="K879" s="564"/>
      <c r="M879" s="564"/>
    </row>
    <row r="880" spans="5:13" s="563" customFormat="1">
      <c r="E880" s="1014"/>
      <c r="K880" s="564"/>
      <c r="M880" s="564"/>
    </row>
    <row r="881" spans="5:13" s="563" customFormat="1">
      <c r="E881" s="1014"/>
      <c r="K881" s="564"/>
      <c r="M881" s="564"/>
    </row>
    <row r="882" spans="5:13" s="563" customFormat="1">
      <c r="E882" s="1014"/>
      <c r="K882" s="564"/>
      <c r="M882" s="564"/>
    </row>
    <row r="883" spans="5:13" s="563" customFormat="1">
      <c r="E883" s="1014"/>
      <c r="K883" s="564"/>
      <c r="M883" s="564"/>
    </row>
    <row r="884" spans="5:13" s="563" customFormat="1">
      <c r="E884" s="1014"/>
      <c r="K884" s="564"/>
      <c r="M884" s="564"/>
    </row>
    <row r="885" spans="5:13" s="563" customFormat="1">
      <c r="E885" s="1014"/>
      <c r="K885" s="564"/>
      <c r="M885" s="564"/>
    </row>
    <row r="886" spans="5:13" s="563" customFormat="1">
      <c r="E886" s="1014"/>
      <c r="K886" s="564"/>
      <c r="M886" s="564"/>
    </row>
    <row r="887" spans="5:13" s="563" customFormat="1">
      <c r="E887" s="1014"/>
      <c r="K887" s="564"/>
      <c r="M887" s="564"/>
    </row>
    <row r="888" spans="5:13" s="563" customFormat="1">
      <c r="E888" s="1014"/>
      <c r="K888" s="564"/>
      <c r="M888" s="564"/>
    </row>
    <row r="889" spans="5:13" s="563" customFormat="1">
      <c r="E889" s="1014"/>
      <c r="K889" s="564"/>
      <c r="M889" s="564"/>
    </row>
    <row r="890" spans="5:13" s="563" customFormat="1">
      <c r="E890" s="1014"/>
      <c r="K890" s="564"/>
      <c r="M890" s="564"/>
    </row>
    <row r="891" spans="5:13" s="563" customFormat="1">
      <c r="E891" s="1014"/>
      <c r="K891" s="564"/>
      <c r="M891" s="564"/>
    </row>
    <row r="892" spans="5:13" s="563" customFormat="1">
      <c r="E892" s="1014"/>
      <c r="K892" s="564"/>
      <c r="M892" s="564"/>
    </row>
    <row r="893" spans="5:13" s="563" customFormat="1">
      <c r="E893" s="1014"/>
      <c r="K893" s="564"/>
      <c r="M893" s="564"/>
    </row>
    <row r="894" spans="5:13" s="563" customFormat="1">
      <c r="E894" s="1014"/>
      <c r="K894" s="564"/>
      <c r="M894" s="564"/>
    </row>
    <row r="895" spans="5:13" s="563" customFormat="1">
      <c r="E895" s="1014"/>
      <c r="K895" s="564"/>
      <c r="M895" s="564"/>
    </row>
    <row r="896" spans="5:13" s="563" customFormat="1">
      <c r="E896" s="1014"/>
      <c r="K896" s="564"/>
      <c r="M896" s="564"/>
    </row>
    <row r="897" spans="5:13" s="563" customFormat="1">
      <c r="E897" s="1014"/>
      <c r="K897" s="564"/>
      <c r="M897" s="564"/>
    </row>
    <row r="898" spans="5:13" s="563" customFormat="1">
      <c r="E898" s="1014"/>
      <c r="K898" s="564"/>
      <c r="M898" s="564"/>
    </row>
    <row r="899" spans="5:13" s="563" customFormat="1">
      <c r="E899" s="1014"/>
      <c r="K899" s="564"/>
      <c r="M899" s="564"/>
    </row>
    <row r="900" spans="5:13" s="563" customFormat="1">
      <c r="E900" s="1014"/>
      <c r="K900" s="564"/>
      <c r="M900" s="564"/>
    </row>
    <row r="901" spans="5:13" s="563" customFormat="1">
      <c r="E901" s="1014"/>
      <c r="K901" s="564"/>
      <c r="M901" s="564"/>
    </row>
    <row r="902" spans="5:13" s="563" customFormat="1">
      <c r="E902" s="1014"/>
      <c r="K902" s="564"/>
      <c r="M902" s="564"/>
    </row>
    <row r="903" spans="5:13" s="563" customFormat="1">
      <c r="E903" s="1014"/>
      <c r="K903" s="564"/>
      <c r="M903" s="564"/>
    </row>
    <row r="904" spans="5:13" s="563" customFormat="1">
      <c r="E904" s="1014"/>
      <c r="K904" s="564"/>
      <c r="M904" s="564"/>
    </row>
    <row r="905" spans="5:13" s="563" customFormat="1">
      <c r="E905" s="1014"/>
      <c r="K905" s="564"/>
      <c r="M905" s="564"/>
    </row>
    <row r="906" spans="5:13" s="563" customFormat="1">
      <c r="E906" s="1014"/>
      <c r="K906" s="564"/>
      <c r="M906" s="564"/>
    </row>
    <row r="907" spans="5:13" s="563" customFormat="1">
      <c r="E907" s="1014"/>
      <c r="K907" s="564"/>
      <c r="M907" s="564"/>
    </row>
    <row r="908" spans="5:13" s="563" customFormat="1">
      <c r="E908" s="1014"/>
      <c r="K908" s="564"/>
      <c r="M908" s="564"/>
    </row>
    <row r="909" spans="5:13" s="563" customFormat="1">
      <c r="E909" s="1014"/>
      <c r="K909" s="564"/>
      <c r="M909" s="564"/>
    </row>
    <row r="910" spans="5:13" s="563" customFormat="1">
      <c r="E910" s="1014"/>
      <c r="K910" s="564"/>
      <c r="M910" s="564"/>
    </row>
    <row r="911" spans="5:13" s="563" customFormat="1">
      <c r="E911" s="1014"/>
      <c r="K911" s="564"/>
      <c r="M911" s="564"/>
    </row>
    <row r="912" spans="5:13" s="563" customFormat="1">
      <c r="E912" s="1014"/>
      <c r="K912" s="564"/>
      <c r="M912" s="564"/>
    </row>
    <row r="913" spans="5:13" s="563" customFormat="1">
      <c r="E913" s="1014"/>
      <c r="K913" s="564"/>
      <c r="M913" s="564"/>
    </row>
    <row r="914" spans="5:13" s="563" customFormat="1">
      <c r="E914" s="1014"/>
      <c r="K914" s="564"/>
      <c r="M914" s="564"/>
    </row>
    <row r="915" spans="5:13" s="563" customFormat="1">
      <c r="E915" s="1014"/>
      <c r="K915" s="564"/>
      <c r="M915" s="564"/>
    </row>
    <row r="916" spans="5:13" s="563" customFormat="1">
      <c r="E916" s="1014"/>
      <c r="K916" s="564"/>
      <c r="M916" s="564"/>
    </row>
    <row r="917" spans="5:13" s="563" customFormat="1">
      <c r="E917" s="1014"/>
      <c r="K917" s="564"/>
      <c r="M917" s="564"/>
    </row>
    <row r="918" spans="5:13" s="563" customFormat="1">
      <c r="E918" s="1014"/>
      <c r="K918" s="564"/>
      <c r="M918" s="564"/>
    </row>
    <row r="919" spans="5:13" s="563" customFormat="1">
      <c r="E919" s="1014"/>
      <c r="K919" s="564"/>
      <c r="M919" s="564"/>
    </row>
    <row r="920" spans="5:13" s="563" customFormat="1">
      <c r="E920" s="1014"/>
      <c r="K920" s="564"/>
      <c r="M920" s="564"/>
    </row>
    <row r="921" spans="5:13" s="563" customFormat="1">
      <c r="E921" s="1014"/>
      <c r="K921" s="564"/>
      <c r="M921" s="564"/>
    </row>
    <row r="922" spans="5:13" s="563" customFormat="1">
      <c r="E922" s="1014"/>
      <c r="K922" s="564"/>
      <c r="M922" s="564"/>
    </row>
    <row r="923" spans="5:13" s="563" customFormat="1">
      <c r="E923" s="1014"/>
      <c r="K923" s="564"/>
      <c r="M923" s="564"/>
    </row>
    <row r="924" spans="5:13" s="563" customFormat="1">
      <c r="E924" s="1014"/>
      <c r="K924" s="564"/>
      <c r="M924" s="564"/>
    </row>
    <row r="925" spans="5:13" s="563" customFormat="1">
      <c r="E925" s="1014"/>
      <c r="K925" s="564"/>
      <c r="M925" s="564"/>
    </row>
    <row r="926" spans="5:13" s="563" customFormat="1">
      <c r="E926" s="1014"/>
      <c r="K926" s="564"/>
      <c r="M926" s="564"/>
    </row>
    <row r="927" spans="5:13" s="563" customFormat="1">
      <c r="E927" s="1014"/>
      <c r="K927" s="564"/>
      <c r="M927" s="564"/>
    </row>
    <row r="928" spans="5:13" s="563" customFormat="1">
      <c r="E928" s="1014"/>
      <c r="K928" s="564"/>
      <c r="M928" s="564"/>
    </row>
    <row r="929" spans="5:13" s="563" customFormat="1">
      <c r="E929" s="1014"/>
      <c r="K929" s="564"/>
      <c r="M929" s="564"/>
    </row>
    <row r="930" spans="5:13" s="563" customFormat="1">
      <c r="E930" s="1014"/>
      <c r="K930" s="564"/>
      <c r="M930" s="564"/>
    </row>
    <row r="931" spans="5:13" s="563" customFormat="1">
      <c r="E931" s="1014"/>
      <c r="K931" s="564"/>
      <c r="M931" s="564"/>
    </row>
    <row r="932" spans="5:13" s="563" customFormat="1">
      <c r="E932" s="1014"/>
      <c r="K932" s="564"/>
      <c r="M932" s="564"/>
    </row>
    <row r="933" spans="5:13" s="563" customFormat="1">
      <c r="E933" s="1014"/>
      <c r="K933" s="564"/>
      <c r="M933" s="564"/>
    </row>
    <row r="934" spans="5:13" s="563" customFormat="1">
      <c r="E934" s="1014"/>
      <c r="K934" s="564"/>
      <c r="M934" s="564"/>
    </row>
    <row r="935" spans="5:13" s="563" customFormat="1">
      <c r="E935" s="1014"/>
      <c r="K935" s="564"/>
      <c r="M935" s="564"/>
    </row>
    <row r="936" spans="5:13" s="563" customFormat="1">
      <c r="E936" s="1014"/>
      <c r="K936" s="564"/>
      <c r="M936" s="564"/>
    </row>
    <row r="937" spans="5:13" s="563" customFormat="1">
      <c r="E937" s="1014"/>
      <c r="K937" s="564"/>
      <c r="M937" s="564"/>
    </row>
    <row r="938" spans="5:13" s="563" customFormat="1">
      <c r="E938" s="1014"/>
      <c r="K938" s="564"/>
      <c r="M938" s="564"/>
    </row>
    <row r="939" spans="5:13" s="563" customFormat="1">
      <c r="E939" s="1014"/>
      <c r="K939" s="564"/>
      <c r="M939" s="564"/>
    </row>
    <row r="940" spans="5:13" s="563" customFormat="1">
      <c r="E940" s="1014"/>
      <c r="K940" s="564"/>
      <c r="M940" s="564"/>
    </row>
    <row r="941" spans="5:13" s="563" customFormat="1">
      <c r="E941" s="1014"/>
      <c r="K941" s="564"/>
      <c r="M941" s="564"/>
    </row>
    <row r="942" spans="5:13" s="563" customFormat="1">
      <c r="E942" s="1014"/>
      <c r="K942" s="564"/>
      <c r="M942" s="564"/>
    </row>
    <row r="943" spans="5:13" s="563" customFormat="1">
      <c r="E943" s="1014"/>
      <c r="K943" s="564"/>
      <c r="M943" s="564"/>
    </row>
    <row r="944" spans="5:13" s="563" customFormat="1">
      <c r="E944" s="1014"/>
      <c r="K944" s="564"/>
      <c r="M944" s="564"/>
    </row>
    <row r="945" spans="5:13" s="563" customFormat="1">
      <c r="E945" s="1014"/>
      <c r="K945" s="564"/>
      <c r="M945" s="564"/>
    </row>
    <row r="946" spans="5:13" s="563" customFormat="1">
      <c r="E946" s="1014"/>
      <c r="K946" s="564"/>
      <c r="M946" s="564"/>
    </row>
    <row r="947" spans="5:13" s="563" customFormat="1">
      <c r="E947" s="1014"/>
      <c r="K947" s="564"/>
      <c r="M947" s="564"/>
    </row>
    <row r="948" spans="5:13" s="563" customFormat="1">
      <c r="E948" s="1014"/>
      <c r="K948" s="564"/>
      <c r="M948" s="564"/>
    </row>
    <row r="949" spans="5:13" s="563" customFormat="1">
      <c r="E949" s="1014"/>
      <c r="K949" s="564"/>
      <c r="M949" s="564"/>
    </row>
    <row r="950" spans="5:13" s="563" customFormat="1">
      <c r="E950" s="1014"/>
      <c r="K950" s="564"/>
      <c r="M950" s="564"/>
    </row>
    <row r="951" spans="5:13" s="563" customFormat="1">
      <c r="E951" s="1014"/>
      <c r="K951" s="564"/>
      <c r="M951" s="564"/>
    </row>
    <row r="952" spans="5:13" s="563" customFormat="1">
      <c r="E952" s="1014"/>
      <c r="K952" s="564"/>
      <c r="M952" s="564"/>
    </row>
    <row r="953" spans="5:13" s="563" customFormat="1">
      <c r="E953" s="1014"/>
      <c r="K953" s="564"/>
      <c r="M953" s="564"/>
    </row>
    <row r="954" spans="5:13" s="563" customFormat="1">
      <c r="E954" s="1014"/>
      <c r="K954" s="564"/>
      <c r="M954" s="564"/>
    </row>
    <row r="955" spans="5:13" s="563" customFormat="1">
      <c r="E955" s="1014"/>
      <c r="K955" s="564"/>
      <c r="M955" s="564"/>
    </row>
    <row r="956" spans="5:13" s="563" customFormat="1">
      <c r="E956" s="1014"/>
      <c r="K956" s="564"/>
      <c r="M956" s="564"/>
    </row>
    <row r="957" spans="5:13" s="563" customFormat="1">
      <c r="E957" s="1014"/>
      <c r="K957" s="564"/>
      <c r="M957" s="564"/>
    </row>
    <row r="958" spans="5:13" s="563" customFormat="1">
      <c r="E958" s="1014"/>
      <c r="K958" s="564"/>
      <c r="M958" s="564"/>
    </row>
    <row r="959" spans="5:13" s="563" customFormat="1">
      <c r="E959" s="1014"/>
      <c r="K959" s="564"/>
      <c r="M959" s="564"/>
    </row>
    <row r="960" spans="5:13" s="563" customFormat="1">
      <c r="E960" s="1014"/>
      <c r="K960" s="564"/>
      <c r="M960" s="564"/>
    </row>
    <row r="961" spans="5:13" s="563" customFormat="1">
      <c r="E961" s="1014"/>
      <c r="K961" s="564"/>
      <c r="M961" s="564"/>
    </row>
    <row r="962" spans="5:13" s="563" customFormat="1">
      <c r="E962" s="1014"/>
      <c r="K962" s="564"/>
      <c r="M962" s="564"/>
    </row>
    <row r="963" spans="5:13" s="563" customFormat="1">
      <c r="E963" s="1014"/>
      <c r="K963" s="564"/>
      <c r="M963" s="564"/>
    </row>
    <row r="964" spans="5:13" s="563" customFormat="1">
      <c r="E964" s="1014"/>
      <c r="K964" s="564"/>
      <c r="M964" s="564"/>
    </row>
    <row r="965" spans="5:13" s="563" customFormat="1">
      <c r="E965" s="1014"/>
      <c r="K965" s="564"/>
      <c r="M965" s="564"/>
    </row>
    <row r="966" spans="5:13" s="563" customFormat="1">
      <c r="E966" s="1014"/>
      <c r="K966" s="564"/>
      <c r="M966" s="564"/>
    </row>
    <row r="967" spans="5:13" s="563" customFormat="1">
      <c r="E967" s="1014"/>
      <c r="K967" s="564"/>
      <c r="M967" s="564"/>
    </row>
    <row r="968" spans="5:13" s="563" customFormat="1">
      <c r="E968" s="1014"/>
      <c r="K968" s="564"/>
      <c r="M968" s="564"/>
    </row>
    <row r="969" spans="5:13" s="563" customFormat="1">
      <c r="E969" s="1014"/>
      <c r="K969" s="564"/>
      <c r="M969" s="564"/>
    </row>
    <row r="970" spans="5:13" s="563" customFormat="1">
      <c r="E970" s="1014"/>
      <c r="K970" s="564"/>
      <c r="M970" s="564"/>
    </row>
    <row r="971" spans="5:13" s="563" customFormat="1">
      <c r="E971" s="1014"/>
      <c r="K971" s="564"/>
      <c r="M971" s="564"/>
    </row>
    <row r="972" spans="5:13" s="563" customFormat="1">
      <c r="E972" s="1014"/>
      <c r="K972" s="564"/>
      <c r="M972" s="564"/>
    </row>
    <row r="973" spans="5:13" s="563" customFormat="1">
      <c r="E973" s="1014"/>
      <c r="K973" s="564"/>
      <c r="M973" s="564"/>
    </row>
    <row r="974" spans="5:13" s="563" customFormat="1">
      <c r="E974" s="1014"/>
      <c r="K974" s="564"/>
      <c r="M974" s="564"/>
    </row>
    <row r="975" spans="5:13" s="563" customFormat="1">
      <c r="E975" s="1014"/>
      <c r="K975" s="564"/>
      <c r="M975" s="564"/>
    </row>
    <row r="976" spans="5:13" s="563" customFormat="1">
      <c r="E976" s="1014"/>
      <c r="K976" s="564"/>
      <c r="M976" s="564"/>
    </row>
    <row r="977" spans="5:13" s="563" customFormat="1">
      <c r="E977" s="1014"/>
      <c r="K977" s="564"/>
      <c r="M977" s="564"/>
    </row>
    <row r="978" spans="5:13" s="563" customFormat="1">
      <c r="E978" s="1014"/>
      <c r="K978" s="564"/>
      <c r="M978" s="564"/>
    </row>
    <row r="979" spans="5:13" s="563" customFormat="1">
      <c r="E979" s="1014"/>
      <c r="K979" s="564"/>
      <c r="M979" s="564"/>
    </row>
    <row r="980" spans="5:13" s="563" customFormat="1">
      <c r="E980" s="1014"/>
      <c r="K980" s="564"/>
      <c r="M980" s="564"/>
    </row>
    <row r="981" spans="5:13" s="563" customFormat="1">
      <c r="E981" s="1014"/>
      <c r="K981" s="564"/>
      <c r="M981" s="564"/>
    </row>
    <row r="982" spans="5:13" s="563" customFormat="1">
      <c r="E982" s="1014"/>
      <c r="K982" s="564"/>
      <c r="M982" s="564"/>
    </row>
    <row r="983" spans="5:13" s="563" customFormat="1">
      <c r="E983" s="1014"/>
      <c r="K983" s="564"/>
      <c r="M983" s="564"/>
    </row>
    <row r="984" spans="5:13" s="563" customFormat="1">
      <c r="E984" s="1014"/>
      <c r="K984" s="564"/>
      <c r="M984" s="564"/>
    </row>
    <row r="985" spans="5:13" s="563" customFormat="1">
      <c r="E985" s="1014"/>
      <c r="K985" s="564"/>
      <c r="M985" s="564"/>
    </row>
    <row r="986" spans="5:13" s="563" customFormat="1">
      <c r="E986" s="1014"/>
      <c r="K986" s="564"/>
      <c r="M986" s="564"/>
    </row>
    <row r="987" spans="5:13" s="563" customFormat="1">
      <c r="E987" s="1014"/>
      <c r="K987" s="564"/>
      <c r="M987" s="564"/>
    </row>
    <row r="988" spans="5:13" s="563" customFormat="1">
      <c r="E988" s="1014"/>
      <c r="K988" s="564"/>
      <c r="M988" s="564"/>
    </row>
    <row r="989" spans="5:13" s="563" customFormat="1">
      <c r="E989" s="1014"/>
      <c r="K989" s="564"/>
      <c r="M989" s="564"/>
    </row>
    <row r="990" spans="5:13" s="563" customFormat="1">
      <c r="E990" s="1014"/>
      <c r="K990" s="564"/>
      <c r="M990" s="564"/>
    </row>
    <row r="991" spans="5:13" s="563" customFormat="1">
      <c r="E991" s="1014"/>
      <c r="K991" s="564"/>
      <c r="M991" s="564"/>
    </row>
    <row r="992" spans="5:13" s="563" customFormat="1">
      <c r="E992" s="1014"/>
      <c r="K992" s="564"/>
      <c r="M992" s="564"/>
    </row>
    <row r="993" spans="5:13" s="563" customFormat="1">
      <c r="E993" s="1014"/>
      <c r="K993" s="564"/>
      <c r="M993" s="564"/>
    </row>
    <row r="994" spans="5:13" s="563" customFormat="1">
      <c r="E994" s="1014"/>
      <c r="K994" s="564"/>
      <c r="M994" s="564"/>
    </row>
    <row r="995" spans="5:13" s="563" customFormat="1">
      <c r="E995" s="1014"/>
      <c r="K995" s="564"/>
      <c r="M995" s="564"/>
    </row>
    <row r="996" spans="5:13" s="563" customFormat="1">
      <c r="E996" s="1014"/>
      <c r="K996" s="564"/>
      <c r="M996" s="564"/>
    </row>
    <row r="997" spans="5:13" s="563" customFormat="1">
      <c r="E997" s="1014"/>
      <c r="K997" s="564"/>
      <c r="M997" s="564"/>
    </row>
    <row r="998" spans="5:13" s="563" customFormat="1">
      <c r="E998" s="1014"/>
      <c r="K998" s="564"/>
      <c r="M998" s="564"/>
    </row>
    <row r="999" spans="5:13" s="563" customFormat="1">
      <c r="E999" s="1014"/>
      <c r="K999" s="564"/>
      <c r="M999" s="564"/>
    </row>
    <row r="1000" spans="5:13" s="563" customFormat="1">
      <c r="E1000" s="1014"/>
      <c r="K1000" s="564"/>
      <c r="M1000" s="564"/>
    </row>
    <row r="1001" spans="5:13" s="563" customFormat="1">
      <c r="E1001" s="1014"/>
      <c r="K1001" s="564"/>
      <c r="M1001" s="564"/>
    </row>
    <row r="1002" spans="5:13" s="563" customFormat="1">
      <c r="E1002" s="1014"/>
      <c r="K1002" s="564"/>
      <c r="M1002" s="564"/>
    </row>
    <row r="1003" spans="5:13" s="563" customFormat="1">
      <c r="E1003" s="1014"/>
      <c r="K1003" s="564"/>
      <c r="M1003" s="564"/>
    </row>
    <row r="1004" spans="5:13" s="563" customFormat="1">
      <c r="E1004" s="1014"/>
      <c r="K1004" s="564"/>
      <c r="M1004" s="564"/>
    </row>
    <row r="1005" spans="5:13" s="563" customFormat="1">
      <c r="E1005" s="1014"/>
      <c r="K1005" s="564"/>
      <c r="M1005" s="564"/>
    </row>
    <row r="1006" spans="5:13" s="563" customFormat="1">
      <c r="E1006" s="1014"/>
      <c r="K1006" s="564"/>
      <c r="M1006" s="564"/>
    </row>
    <row r="1007" spans="5:13" s="563" customFormat="1">
      <c r="E1007" s="1014"/>
      <c r="K1007" s="564"/>
      <c r="M1007" s="564"/>
    </row>
    <row r="1008" spans="5:13" s="563" customFormat="1">
      <c r="E1008" s="1014"/>
      <c r="K1008" s="564"/>
      <c r="M1008" s="564"/>
    </row>
    <row r="1009" spans="5:13" s="563" customFormat="1">
      <c r="E1009" s="1014"/>
      <c r="K1009" s="564"/>
      <c r="M1009" s="564"/>
    </row>
    <row r="1010" spans="5:13" s="563" customFormat="1">
      <c r="E1010" s="1014"/>
      <c r="K1010" s="564"/>
      <c r="M1010" s="564"/>
    </row>
    <row r="1011" spans="5:13" s="563" customFormat="1">
      <c r="E1011" s="1014"/>
      <c r="K1011" s="564"/>
      <c r="M1011" s="564"/>
    </row>
    <row r="1012" spans="5:13" s="563" customFormat="1">
      <c r="E1012" s="1014"/>
      <c r="K1012" s="564"/>
      <c r="M1012" s="564"/>
    </row>
    <row r="1013" spans="5:13" s="563" customFormat="1">
      <c r="E1013" s="1014"/>
      <c r="K1013" s="564"/>
      <c r="M1013" s="564"/>
    </row>
    <row r="1014" spans="5:13" s="563" customFormat="1">
      <c r="E1014" s="1014"/>
      <c r="K1014" s="564"/>
      <c r="M1014" s="564"/>
    </row>
    <row r="1015" spans="5:13" s="563" customFormat="1">
      <c r="E1015" s="1014"/>
      <c r="K1015" s="564"/>
      <c r="M1015" s="564"/>
    </row>
    <row r="1016" spans="5:13" s="563" customFormat="1">
      <c r="E1016" s="1014"/>
      <c r="K1016" s="564"/>
      <c r="M1016" s="564"/>
    </row>
    <row r="1017" spans="5:13" s="563" customFormat="1">
      <c r="E1017" s="1014"/>
      <c r="K1017" s="564"/>
      <c r="M1017" s="564"/>
    </row>
    <row r="1018" spans="5:13" s="563" customFormat="1">
      <c r="E1018" s="1014"/>
      <c r="K1018" s="564"/>
      <c r="M1018" s="564"/>
    </row>
    <row r="1019" spans="5:13" s="563" customFormat="1">
      <c r="E1019" s="1014"/>
      <c r="K1019" s="564"/>
      <c r="M1019" s="564"/>
    </row>
    <row r="1020" spans="5:13" s="563" customFormat="1">
      <c r="E1020" s="1014"/>
      <c r="K1020" s="564"/>
      <c r="M1020" s="564"/>
    </row>
    <row r="1021" spans="5:13" s="563" customFormat="1">
      <c r="E1021" s="1014"/>
      <c r="K1021" s="564"/>
      <c r="M1021" s="564"/>
    </row>
    <row r="1022" spans="5:13" s="563" customFormat="1">
      <c r="E1022" s="1014"/>
      <c r="K1022" s="564"/>
      <c r="M1022" s="564"/>
    </row>
    <row r="1023" spans="5:13" s="563" customFormat="1">
      <c r="E1023" s="1014"/>
      <c r="K1023" s="564"/>
      <c r="M1023" s="564"/>
    </row>
    <row r="1024" spans="5:13" s="563" customFormat="1">
      <c r="E1024" s="1014"/>
      <c r="K1024" s="564"/>
      <c r="M1024" s="564"/>
    </row>
    <row r="1025" spans="5:13" s="563" customFormat="1">
      <c r="E1025" s="1014"/>
      <c r="K1025" s="564"/>
      <c r="M1025" s="564"/>
    </row>
    <row r="1026" spans="5:13" s="563" customFormat="1">
      <c r="E1026" s="1014"/>
      <c r="K1026" s="564"/>
      <c r="M1026" s="564"/>
    </row>
    <row r="1027" spans="5:13" s="563" customFormat="1">
      <c r="E1027" s="1014"/>
      <c r="K1027" s="564"/>
      <c r="M1027" s="564"/>
    </row>
    <row r="1028" spans="5:13" s="563" customFormat="1">
      <c r="E1028" s="1014"/>
      <c r="K1028" s="564"/>
      <c r="M1028" s="564"/>
    </row>
    <row r="1029" spans="5:13" s="563" customFormat="1">
      <c r="E1029" s="1014"/>
      <c r="K1029" s="564"/>
      <c r="M1029" s="564"/>
    </row>
    <row r="1030" spans="5:13" s="563" customFormat="1">
      <c r="E1030" s="1014"/>
      <c r="K1030" s="564"/>
      <c r="M1030" s="564"/>
    </row>
    <row r="1031" spans="5:13" s="563" customFormat="1">
      <c r="E1031" s="1014"/>
      <c r="K1031" s="564"/>
      <c r="M1031" s="564"/>
    </row>
    <row r="1032" spans="5:13" s="563" customFormat="1">
      <c r="E1032" s="1014"/>
      <c r="K1032" s="564"/>
      <c r="M1032" s="564"/>
    </row>
    <row r="1033" spans="5:13" s="563" customFormat="1">
      <c r="E1033" s="1014"/>
      <c r="K1033" s="564"/>
      <c r="M1033" s="564"/>
    </row>
    <row r="1034" spans="5:13" s="563" customFormat="1">
      <c r="E1034" s="1014"/>
      <c r="K1034" s="564"/>
      <c r="M1034" s="564"/>
    </row>
    <row r="1035" spans="5:13" s="563" customFormat="1">
      <c r="E1035" s="1014"/>
      <c r="K1035" s="564"/>
      <c r="M1035" s="564"/>
    </row>
    <row r="1036" spans="5:13" s="563" customFormat="1">
      <c r="E1036" s="1014"/>
      <c r="K1036" s="564"/>
      <c r="M1036" s="564"/>
    </row>
    <row r="1037" spans="5:13" s="563" customFormat="1">
      <c r="E1037" s="1014"/>
      <c r="K1037" s="564"/>
      <c r="M1037" s="564"/>
    </row>
    <row r="1038" spans="5:13" s="563" customFormat="1">
      <c r="E1038" s="1014"/>
      <c r="K1038" s="564"/>
      <c r="M1038" s="564"/>
    </row>
    <row r="1039" spans="5:13" s="563" customFormat="1">
      <c r="E1039" s="1014"/>
      <c r="K1039" s="564"/>
      <c r="M1039" s="564"/>
    </row>
    <row r="1040" spans="5:13" s="563" customFormat="1">
      <c r="E1040" s="1014"/>
      <c r="K1040" s="564"/>
      <c r="M1040" s="564"/>
    </row>
    <row r="1041" spans="5:13" s="563" customFormat="1">
      <c r="E1041" s="1014"/>
      <c r="K1041" s="564"/>
      <c r="M1041" s="564"/>
    </row>
    <row r="1042" spans="5:13" s="563" customFormat="1">
      <c r="E1042" s="1014"/>
      <c r="K1042" s="564"/>
      <c r="M1042" s="564"/>
    </row>
    <row r="1043" spans="5:13" s="563" customFormat="1">
      <c r="E1043" s="1014"/>
      <c r="K1043" s="564"/>
      <c r="M1043" s="564"/>
    </row>
    <row r="1044" spans="5:13" s="563" customFormat="1">
      <c r="E1044" s="1014"/>
      <c r="K1044" s="564"/>
      <c r="M1044" s="564"/>
    </row>
    <row r="1045" spans="5:13" s="563" customFormat="1">
      <c r="E1045" s="1014"/>
      <c r="K1045" s="564"/>
      <c r="M1045" s="564"/>
    </row>
    <row r="1046" spans="5:13" s="563" customFormat="1">
      <c r="E1046" s="1014"/>
      <c r="K1046" s="564"/>
      <c r="M1046" s="564"/>
    </row>
    <row r="1047" spans="5:13" s="563" customFormat="1">
      <c r="E1047" s="1014"/>
      <c r="K1047" s="564"/>
      <c r="M1047" s="564"/>
    </row>
    <row r="1048" spans="5:13" s="563" customFormat="1">
      <c r="E1048" s="1014"/>
      <c r="K1048" s="564"/>
      <c r="M1048" s="564"/>
    </row>
    <row r="1049" spans="5:13" s="563" customFormat="1">
      <c r="E1049" s="1014"/>
      <c r="K1049" s="564"/>
      <c r="M1049" s="564"/>
    </row>
    <row r="1050" spans="5:13" s="563" customFormat="1">
      <c r="E1050" s="1014"/>
      <c r="K1050" s="564"/>
      <c r="M1050" s="564"/>
    </row>
    <row r="1051" spans="5:13" s="563" customFormat="1">
      <c r="E1051" s="1014"/>
      <c r="K1051" s="564"/>
      <c r="M1051" s="564"/>
    </row>
    <row r="1052" spans="5:13" s="563" customFormat="1">
      <c r="E1052" s="1014"/>
      <c r="K1052" s="564"/>
      <c r="M1052" s="564"/>
    </row>
    <row r="1053" spans="5:13" s="563" customFormat="1">
      <c r="E1053" s="1014"/>
      <c r="K1053" s="564"/>
      <c r="M1053" s="564"/>
    </row>
    <row r="1054" spans="5:13" s="563" customFormat="1">
      <c r="E1054" s="1014"/>
      <c r="K1054" s="564"/>
      <c r="M1054" s="564"/>
    </row>
    <row r="1055" spans="5:13" s="563" customFormat="1">
      <c r="E1055" s="1014"/>
      <c r="K1055" s="564"/>
      <c r="M1055" s="564"/>
    </row>
    <row r="1056" spans="5:13" s="563" customFormat="1">
      <c r="E1056" s="1014"/>
      <c r="K1056" s="564"/>
      <c r="M1056" s="564"/>
    </row>
    <row r="1057" spans="5:13" s="563" customFormat="1">
      <c r="E1057" s="1014"/>
      <c r="K1057" s="564"/>
      <c r="M1057" s="564"/>
    </row>
    <row r="1058" spans="5:13" s="563" customFormat="1">
      <c r="E1058" s="1014"/>
      <c r="K1058" s="564"/>
      <c r="M1058" s="564"/>
    </row>
    <row r="1059" spans="5:13" s="563" customFormat="1">
      <c r="E1059" s="1014"/>
      <c r="K1059" s="564"/>
      <c r="M1059" s="564"/>
    </row>
    <row r="1060" spans="5:13" s="563" customFormat="1">
      <c r="E1060" s="1014"/>
      <c r="K1060" s="564"/>
      <c r="M1060" s="564"/>
    </row>
    <row r="1061" spans="5:13" s="563" customFormat="1">
      <c r="E1061" s="1014"/>
      <c r="K1061" s="564"/>
      <c r="M1061" s="564"/>
    </row>
    <row r="1062" spans="5:13" s="563" customFormat="1">
      <c r="E1062" s="1014"/>
      <c r="K1062" s="564"/>
      <c r="M1062" s="564"/>
    </row>
    <row r="1063" spans="5:13" s="563" customFormat="1">
      <c r="E1063" s="1014"/>
      <c r="K1063" s="564"/>
      <c r="M1063" s="564"/>
    </row>
    <row r="1064" spans="5:13" s="563" customFormat="1">
      <c r="E1064" s="1014"/>
      <c r="K1064" s="564"/>
      <c r="M1064" s="564"/>
    </row>
    <row r="1065" spans="5:13" s="563" customFormat="1">
      <c r="E1065" s="1014"/>
      <c r="K1065" s="564"/>
      <c r="M1065" s="564"/>
    </row>
    <row r="1066" spans="5:13" s="563" customFormat="1">
      <c r="E1066" s="1014"/>
      <c r="K1066" s="564"/>
      <c r="M1066" s="564"/>
    </row>
    <row r="1067" spans="5:13" s="563" customFormat="1">
      <c r="E1067" s="1014"/>
      <c r="K1067" s="564"/>
      <c r="M1067" s="564"/>
    </row>
    <row r="1068" spans="5:13" s="563" customFormat="1">
      <c r="E1068" s="1014"/>
      <c r="K1068" s="564"/>
      <c r="M1068" s="564"/>
    </row>
    <row r="1069" spans="5:13" s="563" customFormat="1">
      <c r="E1069" s="1014"/>
      <c r="K1069" s="564"/>
      <c r="M1069" s="564"/>
    </row>
    <row r="1070" spans="5:13" s="563" customFormat="1">
      <c r="E1070" s="1014"/>
      <c r="K1070" s="564"/>
      <c r="M1070" s="564"/>
    </row>
    <row r="1071" spans="5:13" s="563" customFormat="1">
      <c r="E1071" s="1014"/>
      <c r="K1071" s="564"/>
      <c r="M1071" s="564"/>
    </row>
    <row r="1072" spans="5:13" s="563" customFormat="1">
      <c r="E1072" s="1014"/>
      <c r="K1072" s="564"/>
      <c r="M1072" s="564"/>
    </row>
    <row r="1073" spans="5:13" s="563" customFormat="1">
      <c r="E1073" s="1014"/>
      <c r="K1073" s="564"/>
      <c r="M1073" s="564"/>
    </row>
    <row r="1074" spans="5:13" s="563" customFormat="1">
      <c r="E1074" s="1014"/>
      <c r="K1074" s="564"/>
      <c r="M1074" s="564"/>
    </row>
    <row r="1075" spans="5:13" s="563" customFormat="1">
      <c r="E1075" s="1014"/>
      <c r="K1075" s="564"/>
      <c r="M1075" s="564"/>
    </row>
    <row r="1076" spans="5:13" s="563" customFormat="1">
      <c r="E1076" s="1014"/>
      <c r="K1076" s="564"/>
      <c r="M1076" s="564"/>
    </row>
    <row r="1077" spans="5:13" s="563" customFormat="1">
      <c r="E1077" s="1014"/>
      <c r="K1077" s="564"/>
      <c r="M1077" s="564"/>
    </row>
    <row r="1078" spans="5:13" s="563" customFormat="1">
      <c r="E1078" s="1014"/>
      <c r="K1078" s="564"/>
      <c r="M1078" s="564"/>
    </row>
    <row r="1079" spans="5:13" s="563" customFormat="1">
      <c r="E1079" s="1014"/>
      <c r="K1079" s="564"/>
      <c r="M1079" s="564"/>
    </row>
    <row r="1080" spans="5:13" s="563" customFormat="1">
      <c r="E1080" s="1014"/>
      <c r="K1080" s="564"/>
      <c r="M1080" s="564"/>
    </row>
    <row r="1081" spans="5:13" s="563" customFormat="1">
      <c r="E1081" s="1014"/>
      <c r="K1081" s="564"/>
      <c r="M1081" s="564"/>
    </row>
    <row r="1082" spans="5:13" s="563" customFormat="1">
      <c r="E1082" s="1014"/>
      <c r="K1082" s="564"/>
      <c r="M1082" s="564"/>
    </row>
    <row r="1083" spans="5:13" s="563" customFormat="1">
      <c r="E1083" s="1014"/>
      <c r="K1083" s="564"/>
      <c r="M1083" s="564"/>
    </row>
    <row r="1084" spans="5:13" s="563" customFormat="1">
      <c r="E1084" s="1014"/>
      <c r="K1084" s="564"/>
      <c r="M1084" s="564"/>
    </row>
    <row r="1085" spans="5:13" s="563" customFormat="1">
      <c r="E1085" s="1014"/>
      <c r="K1085" s="564"/>
      <c r="M1085" s="564"/>
    </row>
    <row r="1086" spans="5:13" s="563" customFormat="1">
      <c r="E1086" s="1014"/>
      <c r="K1086" s="564"/>
      <c r="M1086" s="564"/>
    </row>
    <row r="1087" spans="5:13" s="563" customFormat="1">
      <c r="E1087" s="1014"/>
      <c r="K1087" s="564"/>
      <c r="M1087" s="564"/>
    </row>
    <row r="1088" spans="5:13" s="563" customFormat="1">
      <c r="E1088" s="1014"/>
      <c r="K1088" s="564"/>
      <c r="M1088" s="564"/>
    </row>
    <row r="1089" spans="5:13" s="563" customFormat="1">
      <c r="E1089" s="1014"/>
      <c r="K1089" s="564"/>
      <c r="M1089" s="564"/>
    </row>
    <row r="1090" spans="5:13" s="563" customFormat="1">
      <c r="E1090" s="1014"/>
      <c r="K1090" s="564"/>
      <c r="M1090" s="564"/>
    </row>
    <row r="1091" spans="5:13" s="563" customFormat="1">
      <c r="E1091" s="1014"/>
      <c r="K1091" s="564"/>
      <c r="M1091" s="564"/>
    </row>
    <row r="1092" spans="5:13" s="563" customFormat="1">
      <c r="E1092" s="1014"/>
      <c r="K1092" s="564"/>
      <c r="M1092" s="564"/>
    </row>
    <row r="1093" spans="5:13" s="563" customFormat="1">
      <c r="E1093" s="1014"/>
      <c r="K1093" s="564"/>
      <c r="M1093" s="564"/>
    </row>
    <row r="1094" spans="5:13" s="563" customFormat="1">
      <c r="E1094" s="1014"/>
      <c r="K1094" s="564"/>
      <c r="M1094" s="564"/>
    </row>
    <row r="1095" spans="5:13" s="563" customFormat="1">
      <c r="E1095" s="1014"/>
      <c r="K1095" s="564"/>
      <c r="M1095" s="564"/>
    </row>
    <row r="1096" spans="5:13" s="563" customFormat="1">
      <c r="E1096" s="1014"/>
      <c r="K1096" s="564"/>
      <c r="M1096" s="564"/>
    </row>
    <row r="1097" spans="5:13" s="563" customFormat="1">
      <c r="E1097" s="1014"/>
      <c r="K1097" s="564"/>
      <c r="M1097" s="564"/>
    </row>
    <row r="1098" spans="5:13" s="563" customFormat="1">
      <c r="E1098" s="1014"/>
      <c r="K1098" s="564"/>
      <c r="M1098" s="564"/>
    </row>
    <row r="1099" spans="5:13" s="563" customFormat="1">
      <c r="E1099" s="1014"/>
      <c r="K1099" s="564"/>
      <c r="M1099" s="564"/>
    </row>
    <row r="1100" spans="5:13" s="563" customFormat="1">
      <c r="E1100" s="1014"/>
      <c r="K1100" s="564"/>
      <c r="M1100" s="564"/>
    </row>
    <row r="1101" spans="5:13" s="563" customFormat="1">
      <c r="E1101" s="1014"/>
      <c r="K1101" s="564"/>
      <c r="M1101" s="564"/>
    </row>
    <row r="1102" spans="5:13" s="563" customFormat="1">
      <c r="E1102" s="1014"/>
      <c r="K1102" s="564"/>
      <c r="M1102" s="564"/>
    </row>
    <row r="1103" spans="5:13" s="563" customFormat="1">
      <c r="E1103" s="1014"/>
      <c r="K1103" s="564"/>
      <c r="M1103" s="564"/>
    </row>
    <row r="1104" spans="5:13" s="563" customFormat="1">
      <c r="E1104" s="1014"/>
      <c r="K1104" s="564"/>
      <c r="M1104" s="564"/>
    </row>
    <row r="1105" spans="5:13" s="563" customFormat="1">
      <c r="E1105" s="1014"/>
      <c r="K1105" s="564"/>
      <c r="M1105" s="564"/>
    </row>
    <row r="1106" spans="5:13" s="563" customFormat="1">
      <c r="E1106" s="1014"/>
      <c r="K1106" s="564"/>
      <c r="M1106" s="564"/>
    </row>
    <row r="1107" spans="5:13" s="563" customFormat="1">
      <c r="E1107" s="1014"/>
      <c r="K1107" s="564"/>
      <c r="M1107" s="564"/>
    </row>
    <row r="1108" spans="5:13" s="563" customFormat="1">
      <c r="E1108" s="1014"/>
      <c r="K1108" s="564"/>
      <c r="M1108" s="564"/>
    </row>
    <row r="1109" spans="5:13" s="563" customFormat="1">
      <c r="E1109" s="1014"/>
      <c r="K1109" s="564"/>
      <c r="M1109" s="564"/>
    </row>
    <row r="1110" spans="5:13" s="563" customFormat="1">
      <c r="E1110" s="1014"/>
      <c r="K1110" s="564"/>
      <c r="M1110" s="564"/>
    </row>
    <row r="1111" spans="5:13" s="563" customFormat="1">
      <c r="E1111" s="1014"/>
      <c r="K1111" s="564"/>
      <c r="M1111" s="564"/>
    </row>
    <row r="1112" spans="5:13" s="563" customFormat="1">
      <c r="E1112" s="1014"/>
      <c r="K1112" s="564"/>
      <c r="M1112" s="564"/>
    </row>
    <row r="1113" spans="5:13" s="563" customFormat="1">
      <c r="E1113" s="1014"/>
      <c r="K1113" s="564"/>
      <c r="M1113" s="564"/>
    </row>
    <row r="1114" spans="5:13" s="563" customFormat="1">
      <c r="E1114" s="1014"/>
      <c r="K1114" s="564"/>
      <c r="M1114" s="564"/>
    </row>
    <row r="1115" spans="5:13" s="563" customFormat="1">
      <c r="E1115" s="1014"/>
      <c r="K1115" s="564"/>
      <c r="M1115" s="564"/>
    </row>
    <row r="1116" spans="5:13" s="563" customFormat="1">
      <c r="E1116" s="1014"/>
      <c r="K1116" s="564"/>
      <c r="M1116" s="564"/>
    </row>
    <row r="1117" spans="5:13" s="563" customFormat="1">
      <c r="E1117" s="1014"/>
      <c r="K1117" s="564"/>
      <c r="M1117" s="564"/>
    </row>
    <row r="1118" spans="5:13" s="563" customFormat="1">
      <c r="E1118" s="1014"/>
      <c r="K1118" s="564"/>
      <c r="M1118" s="564"/>
    </row>
    <row r="1119" spans="5:13" s="563" customFormat="1">
      <c r="E1119" s="1014"/>
      <c r="K1119" s="564"/>
      <c r="M1119" s="564"/>
    </row>
    <row r="1120" spans="5:13" s="563" customFormat="1">
      <c r="E1120" s="1014"/>
      <c r="K1120" s="564"/>
      <c r="M1120" s="564"/>
    </row>
    <row r="1121" spans="5:13" s="563" customFormat="1">
      <c r="E1121" s="1014"/>
      <c r="K1121" s="564"/>
      <c r="M1121" s="564"/>
    </row>
    <row r="1122" spans="5:13" s="563" customFormat="1">
      <c r="E1122" s="1014"/>
      <c r="K1122" s="564"/>
      <c r="M1122" s="564"/>
    </row>
    <row r="1123" spans="5:13" s="563" customFormat="1">
      <c r="E1123" s="1014"/>
      <c r="K1123" s="564"/>
      <c r="M1123" s="564"/>
    </row>
    <row r="1124" spans="5:13" s="563" customFormat="1">
      <c r="E1124" s="1014"/>
      <c r="K1124" s="564"/>
      <c r="M1124" s="564"/>
    </row>
    <row r="1125" spans="5:13" s="563" customFormat="1">
      <c r="E1125" s="1014"/>
      <c r="K1125" s="564"/>
      <c r="M1125" s="564"/>
    </row>
    <row r="1126" spans="5:13" s="563" customFormat="1">
      <c r="E1126" s="1014"/>
      <c r="K1126" s="564"/>
      <c r="M1126" s="564"/>
    </row>
    <row r="1127" spans="5:13" s="563" customFormat="1">
      <c r="E1127" s="1014"/>
      <c r="K1127" s="564"/>
      <c r="M1127" s="564"/>
    </row>
    <row r="1128" spans="5:13" s="563" customFormat="1">
      <c r="E1128" s="1014"/>
      <c r="K1128" s="564"/>
      <c r="M1128" s="564"/>
    </row>
    <row r="1129" spans="5:13" s="563" customFormat="1">
      <c r="E1129" s="1014"/>
      <c r="K1129" s="564"/>
      <c r="M1129" s="564"/>
    </row>
    <row r="1130" spans="5:13" s="563" customFormat="1">
      <c r="E1130" s="1014"/>
      <c r="K1130" s="564"/>
      <c r="M1130" s="564"/>
    </row>
    <row r="1131" spans="5:13" s="563" customFormat="1">
      <c r="E1131" s="1014"/>
      <c r="K1131" s="564"/>
      <c r="M1131" s="564"/>
    </row>
    <row r="1132" spans="5:13" s="563" customFormat="1">
      <c r="E1132" s="1014"/>
      <c r="K1132" s="564"/>
      <c r="M1132" s="564"/>
    </row>
    <row r="1133" spans="5:13" s="563" customFormat="1">
      <c r="E1133" s="1014"/>
      <c r="K1133" s="564"/>
      <c r="M1133" s="564"/>
    </row>
    <row r="1134" spans="5:13" s="563" customFormat="1">
      <c r="E1134" s="1014"/>
      <c r="K1134" s="564"/>
      <c r="M1134" s="564"/>
    </row>
    <row r="1135" spans="5:13" s="563" customFormat="1">
      <c r="E1135" s="1014"/>
      <c r="K1135" s="564"/>
      <c r="M1135" s="564"/>
    </row>
    <row r="1136" spans="5:13" s="563" customFormat="1">
      <c r="E1136" s="1014"/>
      <c r="K1136" s="564"/>
      <c r="M1136" s="564"/>
    </row>
    <row r="1137" spans="5:13" s="563" customFormat="1">
      <c r="E1137" s="1014"/>
      <c r="K1137" s="564"/>
      <c r="M1137" s="564"/>
    </row>
    <row r="1138" spans="5:13" s="563" customFormat="1">
      <c r="E1138" s="1014"/>
      <c r="K1138" s="564"/>
      <c r="M1138" s="564"/>
    </row>
    <row r="1139" spans="5:13" s="563" customFormat="1">
      <c r="E1139" s="1014"/>
      <c r="K1139" s="564"/>
      <c r="M1139" s="564"/>
    </row>
    <row r="1140" spans="5:13" s="563" customFormat="1">
      <c r="E1140" s="1014"/>
      <c r="K1140" s="564"/>
      <c r="M1140" s="564"/>
    </row>
    <row r="1141" spans="5:13" s="563" customFormat="1">
      <c r="E1141" s="1014"/>
      <c r="K1141" s="564"/>
      <c r="M1141" s="564"/>
    </row>
    <row r="1142" spans="5:13" s="563" customFormat="1">
      <c r="E1142" s="1014"/>
      <c r="K1142" s="564"/>
      <c r="M1142" s="564"/>
    </row>
    <row r="1143" spans="5:13" s="563" customFormat="1">
      <c r="E1143" s="1014"/>
      <c r="K1143" s="564"/>
      <c r="M1143" s="564"/>
    </row>
    <row r="1144" spans="5:13" s="563" customFormat="1">
      <c r="E1144" s="1014"/>
      <c r="K1144" s="564"/>
      <c r="M1144" s="564"/>
    </row>
    <row r="1145" spans="5:13" s="563" customFormat="1">
      <c r="E1145" s="1014"/>
      <c r="K1145" s="564"/>
      <c r="M1145" s="564"/>
    </row>
    <row r="1146" spans="5:13" s="563" customFormat="1">
      <c r="E1146" s="1014"/>
      <c r="K1146" s="564"/>
      <c r="M1146" s="564"/>
    </row>
    <row r="1147" spans="5:13" s="563" customFormat="1">
      <c r="E1147" s="1014"/>
      <c r="K1147" s="564"/>
      <c r="M1147" s="564"/>
    </row>
    <row r="1148" spans="5:13" s="563" customFormat="1">
      <c r="E1148" s="1014"/>
      <c r="K1148" s="564"/>
      <c r="M1148" s="564"/>
    </row>
    <row r="1149" spans="5:13" s="563" customFormat="1">
      <c r="E1149" s="1014"/>
      <c r="K1149" s="564"/>
      <c r="M1149" s="564"/>
    </row>
    <row r="1150" spans="5:13" s="563" customFormat="1">
      <c r="E1150" s="1014"/>
      <c r="K1150" s="564"/>
      <c r="M1150" s="564"/>
    </row>
    <row r="1151" spans="5:13" s="563" customFormat="1">
      <c r="E1151" s="1014"/>
      <c r="K1151" s="564"/>
      <c r="M1151" s="564"/>
    </row>
    <row r="1152" spans="5:13" s="563" customFormat="1">
      <c r="E1152" s="1014"/>
      <c r="K1152" s="564"/>
      <c r="M1152" s="564"/>
    </row>
    <row r="1153" spans="5:13" s="563" customFormat="1">
      <c r="E1153" s="1014"/>
      <c r="K1153" s="564"/>
      <c r="M1153" s="564"/>
    </row>
    <row r="1154" spans="5:13" s="563" customFormat="1">
      <c r="E1154" s="1014"/>
      <c r="K1154" s="564"/>
      <c r="M1154" s="564"/>
    </row>
    <row r="1155" spans="5:13" s="563" customFormat="1">
      <c r="E1155" s="1014"/>
      <c r="K1155" s="564"/>
      <c r="M1155" s="564"/>
    </row>
    <row r="1156" spans="5:13" s="563" customFormat="1">
      <c r="E1156" s="1014"/>
      <c r="K1156" s="564"/>
      <c r="M1156" s="564"/>
    </row>
    <row r="1157" spans="5:13" s="563" customFormat="1">
      <c r="E1157" s="1014"/>
      <c r="K1157" s="564"/>
      <c r="M1157" s="564"/>
    </row>
    <row r="1158" spans="5:13" s="563" customFormat="1">
      <c r="E1158" s="1014"/>
      <c r="K1158" s="564"/>
      <c r="M1158" s="564"/>
    </row>
    <row r="1159" spans="5:13" s="563" customFormat="1">
      <c r="E1159" s="1014"/>
      <c r="K1159" s="564"/>
      <c r="M1159" s="564"/>
    </row>
    <row r="1160" spans="5:13" s="563" customFormat="1">
      <c r="E1160" s="1014"/>
      <c r="K1160" s="564"/>
      <c r="M1160" s="564"/>
    </row>
    <row r="1161" spans="5:13" s="563" customFormat="1">
      <c r="E1161" s="1014"/>
      <c r="K1161" s="564"/>
      <c r="M1161" s="564"/>
    </row>
    <row r="1162" spans="5:13" s="563" customFormat="1">
      <c r="E1162" s="1014"/>
      <c r="K1162" s="564"/>
      <c r="M1162" s="564"/>
    </row>
    <row r="1163" spans="5:13" s="563" customFormat="1">
      <c r="E1163" s="1014"/>
      <c r="K1163" s="564"/>
      <c r="M1163" s="564"/>
    </row>
    <row r="1164" spans="5:13" s="563" customFormat="1">
      <c r="E1164" s="1014"/>
      <c r="K1164" s="564"/>
      <c r="M1164" s="564"/>
    </row>
    <row r="1165" spans="5:13" s="563" customFormat="1">
      <c r="E1165" s="1014"/>
      <c r="K1165" s="564"/>
      <c r="M1165" s="564"/>
    </row>
    <row r="1166" spans="5:13" s="563" customFormat="1">
      <c r="E1166" s="1014"/>
      <c r="K1166" s="564"/>
      <c r="M1166" s="564"/>
    </row>
    <row r="1167" spans="5:13" s="563" customFormat="1">
      <c r="E1167" s="1014"/>
      <c r="K1167" s="564"/>
      <c r="M1167" s="564"/>
    </row>
    <row r="1168" spans="5:13" s="563" customFormat="1">
      <c r="E1168" s="1014"/>
      <c r="K1168" s="564"/>
      <c r="M1168" s="564"/>
    </row>
    <row r="1169" spans="5:13" s="563" customFormat="1">
      <c r="E1169" s="1014"/>
      <c r="K1169" s="564"/>
      <c r="M1169" s="564"/>
    </row>
    <row r="1170" spans="5:13" s="563" customFormat="1">
      <c r="E1170" s="1014"/>
      <c r="K1170" s="564"/>
      <c r="M1170" s="564"/>
    </row>
    <row r="1171" spans="5:13" s="563" customFormat="1">
      <c r="E1171" s="1014"/>
      <c r="K1171" s="564"/>
      <c r="M1171" s="564"/>
    </row>
    <row r="1172" spans="5:13" s="563" customFormat="1">
      <c r="E1172" s="1014"/>
      <c r="K1172" s="564"/>
      <c r="M1172" s="564"/>
    </row>
    <row r="1173" spans="5:13" s="563" customFormat="1">
      <c r="E1173" s="1014"/>
      <c r="K1173" s="564"/>
      <c r="M1173" s="564"/>
    </row>
    <row r="1174" spans="5:13" s="563" customFormat="1">
      <c r="E1174" s="1014"/>
      <c r="K1174" s="564"/>
      <c r="M1174" s="564"/>
    </row>
    <row r="1175" spans="5:13" s="563" customFormat="1">
      <c r="E1175" s="1014"/>
      <c r="K1175" s="564"/>
      <c r="M1175" s="564"/>
    </row>
    <row r="1176" spans="5:13" s="563" customFormat="1">
      <c r="E1176" s="1014"/>
      <c r="K1176" s="564"/>
      <c r="M1176" s="564"/>
    </row>
    <row r="1177" spans="5:13" s="563" customFormat="1">
      <c r="E1177" s="1014"/>
      <c r="K1177" s="564"/>
      <c r="M1177" s="564"/>
    </row>
    <row r="1178" spans="5:13" s="563" customFormat="1">
      <c r="E1178" s="1014"/>
      <c r="K1178" s="564"/>
      <c r="M1178" s="564"/>
    </row>
    <row r="1179" spans="5:13" s="563" customFormat="1">
      <c r="E1179" s="1014"/>
      <c r="K1179" s="564"/>
      <c r="M1179" s="564"/>
    </row>
    <row r="1180" spans="5:13" s="563" customFormat="1">
      <c r="E1180" s="1014"/>
      <c r="K1180" s="564"/>
      <c r="M1180" s="564"/>
    </row>
    <row r="1181" spans="5:13" s="563" customFormat="1">
      <c r="E1181" s="1014"/>
      <c r="K1181" s="564"/>
      <c r="M1181" s="564"/>
    </row>
    <row r="1182" spans="5:13" s="563" customFormat="1">
      <c r="E1182" s="1014"/>
      <c r="K1182" s="564"/>
      <c r="M1182" s="564"/>
    </row>
    <row r="1183" spans="5:13" s="563" customFormat="1">
      <c r="E1183" s="1014"/>
      <c r="K1183" s="564"/>
      <c r="M1183" s="564"/>
    </row>
    <row r="1184" spans="5:13" s="563" customFormat="1">
      <c r="E1184" s="1014"/>
      <c r="K1184" s="564"/>
      <c r="M1184" s="564"/>
    </row>
    <row r="1185" spans="5:13" s="563" customFormat="1">
      <c r="E1185" s="1014"/>
      <c r="K1185" s="564"/>
      <c r="M1185" s="564"/>
    </row>
    <row r="1186" spans="5:13" s="563" customFormat="1">
      <c r="E1186" s="1014"/>
      <c r="K1186" s="564"/>
      <c r="M1186" s="564"/>
    </row>
    <row r="1187" spans="5:13" s="563" customFormat="1">
      <c r="E1187" s="1014"/>
      <c r="K1187" s="564"/>
      <c r="M1187" s="564"/>
    </row>
    <row r="1188" spans="5:13" s="563" customFormat="1">
      <c r="E1188" s="1014"/>
      <c r="K1188" s="564"/>
      <c r="M1188" s="564"/>
    </row>
    <row r="1189" spans="5:13" s="563" customFormat="1">
      <c r="E1189" s="1014"/>
      <c r="K1189" s="564"/>
      <c r="M1189" s="564"/>
    </row>
    <row r="1190" spans="5:13" s="563" customFormat="1">
      <c r="E1190" s="1014"/>
      <c r="K1190" s="564"/>
      <c r="M1190" s="564"/>
    </row>
    <row r="1191" spans="5:13" s="563" customFormat="1">
      <c r="E1191" s="1014"/>
      <c r="K1191" s="564"/>
      <c r="M1191" s="564"/>
    </row>
    <row r="1192" spans="5:13" s="563" customFormat="1">
      <c r="E1192" s="1014"/>
      <c r="K1192" s="564"/>
      <c r="M1192" s="564"/>
    </row>
    <row r="1193" spans="5:13" s="563" customFormat="1">
      <c r="E1193" s="1014"/>
      <c r="K1193" s="564"/>
      <c r="M1193" s="564"/>
    </row>
    <row r="1194" spans="5:13" s="563" customFormat="1">
      <c r="E1194" s="1014"/>
      <c r="K1194" s="564"/>
      <c r="M1194" s="564"/>
    </row>
    <row r="1195" spans="5:13" s="563" customFormat="1">
      <c r="E1195" s="1014"/>
      <c r="K1195" s="564"/>
      <c r="M1195" s="564"/>
    </row>
    <row r="1196" spans="5:13" s="563" customFormat="1">
      <c r="E1196" s="1014"/>
      <c r="K1196" s="564"/>
      <c r="M1196" s="564"/>
    </row>
    <row r="1197" spans="5:13" s="563" customFormat="1">
      <c r="E1197" s="1014"/>
      <c r="K1197" s="564"/>
      <c r="M1197" s="564"/>
    </row>
    <row r="1198" spans="5:13" s="563" customFormat="1">
      <c r="E1198" s="1014"/>
      <c r="K1198" s="564"/>
      <c r="M1198" s="564"/>
    </row>
    <row r="1199" spans="5:13" s="563" customFormat="1">
      <c r="E1199" s="1014"/>
      <c r="K1199" s="564"/>
      <c r="M1199" s="564"/>
    </row>
    <row r="1200" spans="5:13" s="563" customFormat="1">
      <c r="E1200" s="1014"/>
      <c r="K1200" s="564"/>
      <c r="M1200" s="564"/>
    </row>
    <row r="1201" spans="5:13" s="563" customFormat="1">
      <c r="E1201" s="1014"/>
      <c r="K1201" s="564"/>
      <c r="M1201" s="564"/>
    </row>
    <row r="1202" spans="5:13" s="563" customFormat="1">
      <c r="E1202" s="1014"/>
      <c r="K1202" s="564"/>
      <c r="M1202" s="564"/>
    </row>
    <row r="1203" spans="5:13" s="563" customFormat="1">
      <c r="E1203" s="1014"/>
      <c r="K1203" s="564"/>
      <c r="M1203" s="564"/>
    </row>
    <row r="1204" spans="5:13" s="563" customFormat="1">
      <c r="E1204" s="1014"/>
      <c r="K1204" s="564"/>
      <c r="M1204" s="564"/>
    </row>
    <row r="1205" spans="5:13" s="563" customFormat="1">
      <c r="E1205" s="1014"/>
      <c r="K1205" s="564"/>
      <c r="M1205" s="564"/>
    </row>
    <row r="1206" spans="5:13" s="563" customFormat="1">
      <c r="E1206" s="1014"/>
      <c r="K1206" s="564"/>
      <c r="M1206" s="564"/>
    </row>
    <row r="1207" spans="5:13" s="563" customFormat="1">
      <c r="E1207" s="1014"/>
      <c r="K1207" s="564"/>
      <c r="M1207" s="564"/>
    </row>
    <row r="1208" spans="5:13" s="563" customFormat="1">
      <c r="E1208" s="1014"/>
      <c r="K1208" s="564"/>
      <c r="M1208" s="564"/>
    </row>
    <row r="1209" spans="5:13" s="563" customFormat="1">
      <c r="E1209" s="1014"/>
      <c r="K1209" s="564"/>
      <c r="M1209" s="564"/>
    </row>
    <row r="1210" spans="5:13" s="563" customFormat="1">
      <c r="E1210" s="1014"/>
      <c r="K1210" s="564"/>
      <c r="M1210" s="564"/>
    </row>
    <row r="1211" spans="5:13" s="563" customFormat="1">
      <c r="E1211" s="1014"/>
      <c r="K1211" s="564"/>
      <c r="M1211" s="564"/>
    </row>
    <row r="1212" spans="5:13" s="563" customFormat="1">
      <c r="E1212" s="1014"/>
      <c r="K1212" s="564"/>
      <c r="M1212" s="564"/>
    </row>
    <row r="1213" spans="5:13" s="563" customFormat="1">
      <c r="E1213" s="1014"/>
      <c r="K1213" s="564"/>
      <c r="M1213" s="564"/>
    </row>
    <row r="1214" spans="5:13" s="563" customFormat="1">
      <c r="E1214" s="1014"/>
      <c r="K1214" s="564"/>
      <c r="M1214" s="564"/>
    </row>
    <row r="1215" spans="5:13" s="563" customFormat="1">
      <c r="E1215" s="1014"/>
      <c r="K1215" s="564"/>
      <c r="M1215" s="564"/>
    </row>
    <row r="1216" spans="5:13" s="563" customFormat="1">
      <c r="E1216" s="1014"/>
      <c r="K1216" s="564"/>
      <c r="M1216" s="564"/>
    </row>
    <row r="1217" spans="5:13" s="563" customFormat="1">
      <c r="E1217" s="1014"/>
      <c r="K1217" s="564"/>
      <c r="M1217" s="564"/>
    </row>
    <row r="1218" spans="5:13" s="563" customFormat="1">
      <c r="E1218" s="1014"/>
      <c r="K1218" s="564"/>
      <c r="M1218" s="564"/>
    </row>
    <row r="1219" spans="5:13" s="563" customFormat="1">
      <c r="E1219" s="1014"/>
      <c r="K1219" s="564"/>
      <c r="M1219" s="564"/>
    </row>
    <row r="1220" spans="5:13" s="563" customFormat="1">
      <c r="E1220" s="1014"/>
      <c r="K1220" s="564"/>
      <c r="M1220" s="564"/>
    </row>
    <row r="1221" spans="5:13" s="563" customFormat="1">
      <c r="E1221" s="1014"/>
      <c r="K1221" s="564"/>
      <c r="M1221" s="564"/>
    </row>
    <row r="1222" spans="5:13" s="563" customFormat="1">
      <c r="E1222" s="1014"/>
      <c r="K1222" s="564"/>
      <c r="M1222" s="564"/>
    </row>
    <row r="1223" spans="5:13" s="563" customFormat="1">
      <c r="E1223" s="1014"/>
      <c r="K1223" s="564"/>
      <c r="M1223" s="564"/>
    </row>
    <row r="1224" spans="5:13" s="563" customFormat="1">
      <c r="E1224" s="1014"/>
      <c r="K1224" s="564"/>
      <c r="M1224" s="564"/>
    </row>
    <row r="1225" spans="5:13" s="563" customFormat="1">
      <c r="E1225" s="1014"/>
      <c r="K1225" s="564"/>
      <c r="M1225" s="564"/>
    </row>
    <row r="1226" spans="5:13" s="563" customFormat="1">
      <c r="E1226" s="1014"/>
      <c r="K1226" s="564"/>
      <c r="M1226" s="564"/>
    </row>
    <row r="1227" spans="5:13" s="563" customFormat="1">
      <c r="E1227" s="1014"/>
      <c r="K1227" s="564"/>
      <c r="M1227" s="564"/>
    </row>
    <row r="1228" spans="5:13" s="563" customFormat="1">
      <c r="E1228" s="1014"/>
      <c r="K1228" s="564"/>
      <c r="M1228" s="564"/>
    </row>
    <row r="1229" spans="5:13" s="563" customFormat="1">
      <c r="E1229" s="1014"/>
      <c r="K1229" s="564"/>
      <c r="M1229" s="564"/>
    </row>
    <row r="1230" spans="5:13" s="563" customFormat="1">
      <c r="E1230" s="1014"/>
      <c r="K1230" s="564"/>
      <c r="M1230" s="564"/>
    </row>
    <row r="1231" spans="5:13" s="563" customFormat="1">
      <c r="E1231" s="1014"/>
      <c r="K1231" s="564"/>
      <c r="M1231" s="564"/>
    </row>
    <row r="1232" spans="5:13" s="563" customFormat="1">
      <c r="E1232" s="1014"/>
      <c r="K1232" s="564"/>
      <c r="M1232" s="564"/>
    </row>
    <row r="1233" spans="5:13" s="563" customFormat="1">
      <c r="E1233" s="1014"/>
      <c r="K1233" s="564"/>
      <c r="M1233" s="564"/>
    </row>
    <row r="1234" spans="5:13" s="563" customFormat="1">
      <c r="E1234" s="1014"/>
      <c r="K1234" s="564"/>
      <c r="M1234" s="564"/>
    </row>
    <row r="1235" spans="5:13" s="563" customFormat="1">
      <c r="E1235" s="1014"/>
      <c r="K1235" s="564"/>
      <c r="M1235" s="564"/>
    </row>
    <row r="1236" spans="5:13" s="563" customFormat="1">
      <c r="E1236" s="1014"/>
      <c r="K1236" s="564"/>
      <c r="M1236" s="564"/>
    </row>
    <row r="1237" spans="5:13" s="563" customFormat="1">
      <c r="E1237" s="1014"/>
      <c r="K1237" s="564"/>
      <c r="M1237" s="564"/>
    </row>
    <row r="1238" spans="5:13" s="563" customFormat="1">
      <c r="E1238" s="1014"/>
      <c r="K1238" s="564"/>
      <c r="M1238" s="564"/>
    </row>
    <row r="1239" spans="5:13" s="563" customFormat="1">
      <c r="E1239" s="1014"/>
      <c r="K1239" s="564"/>
      <c r="M1239" s="564"/>
    </row>
    <row r="1240" spans="5:13" s="563" customFormat="1">
      <c r="E1240" s="1014"/>
      <c r="K1240" s="564"/>
      <c r="M1240" s="564"/>
    </row>
    <row r="1241" spans="5:13" s="563" customFormat="1">
      <c r="E1241" s="1014"/>
      <c r="K1241" s="564"/>
      <c r="M1241" s="564"/>
    </row>
    <row r="1242" spans="5:13" s="563" customFormat="1">
      <c r="E1242" s="1014"/>
      <c r="K1242" s="564"/>
      <c r="M1242" s="564"/>
    </row>
    <row r="1243" spans="5:13" s="563" customFormat="1">
      <c r="E1243" s="1014"/>
      <c r="K1243" s="564"/>
      <c r="M1243" s="564"/>
    </row>
    <row r="1244" spans="5:13" s="563" customFormat="1">
      <c r="E1244" s="1014"/>
      <c r="K1244" s="564"/>
      <c r="M1244" s="564"/>
    </row>
    <row r="1245" spans="5:13" s="563" customFormat="1">
      <c r="E1245" s="1014"/>
      <c r="K1245" s="564"/>
      <c r="M1245" s="564"/>
    </row>
    <row r="1246" spans="5:13" s="563" customFormat="1">
      <c r="E1246" s="1014"/>
      <c r="K1246" s="564"/>
      <c r="M1246" s="564"/>
    </row>
    <row r="1247" spans="5:13" s="563" customFormat="1">
      <c r="E1247" s="1014"/>
      <c r="K1247" s="564"/>
      <c r="M1247" s="564"/>
    </row>
    <row r="1248" spans="5:13" s="563" customFormat="1">
      <c r="E1248" s="1014"/>
      <c r="K1248" s="564"/>
      <c r="M1248" s="564"/>
    </row>
    <row r="1249" spans="5:13" s="563" customFormat="1">
      <c r="E1249" s="1014"/>
      <c r="K1249" s="564"/>
      <c r="M1249" s="564"/>
    </row>
    <row r="1250" spans="5:13" s="563" customFormat="1">
      <c r="E1250" s="1014"/>
      <c r="K1250" s="564"/>
      <c r="M1250" s="564"/>
    </row>
    <row r="1251" spans="5:13" s="563" customFormat="1">
      <c r="E1251" s="1014"/>
      <c r="K1251" s="564"/>
      <c r="M1251" s="564"/>
    </row>
    <row r="1252" spans="5:13" s="563" customFormat="1">
      <c r="E1252" s="1014"/>
      <c r="K1252" s="564"/>
      <c r="M1252" s="564"/>
    </row>
    <row r="1253" spans="5:13" s="563" customFormat="1">
      <c r="E1253" s="1014"/>
      <c r="K1253" s="564"/>
      <c r="M1253" s="564"/>
    </row>
    <row r="1254" spans="5:13" s="563" customFormat="1">
      <c r="E1254" s="1014"/>
      <c r="K1254" s="564"/>
      <c r="M1254" s="564"/>
    </row>
    <row r="1255" spans="5:13" s="563" customFormat="1">
      <c r="E1255" s="1014"/>
      <c r="K1255" s="564"/>
      <c r="M1255" s="564"/>
    </row>
    <row r="1256" spans="5:13" s="563" customFormat="1">
      <c r="E1256" s="1014"/>
      <c r="K1256" s="564"/>
      <c r="M1256" s="564"/>
    </row>
    <row r="1257" spans="5:13" s="563" customFormat="1">
      <c r="E1257" s="1014"/>
      <c r="K1257" s="564"/>
      <c r="M1257" s="564"/>
    </row>
    <row r="1258" spans="5:13" s="563" customFormat="1">
      <c r="E1258" s="1014"/>
      <c r="K1258" s="564"/>
      <c r="M1258" s="564"/>
    </row>
    <row r="1259" spans="5:13" s="563" customFormat="1">
      <c r="E1259" s="1014"/>
      <c r="K1259" s="564"/>
      <c r="M1259" s="564"/>
    </row>
    <row r="1260" spans="5:13" s="563" customFormat="1">
      <c r="E1260" s="1014"/>
      <c r="K1260" s="564"/>
      <c r="M1260" s="564"/>
    </row>
    <row r="1261" spans="5:13" s="563" customFormat="1">
      <c r="E1261" s="1014"/>
      <c r="K1261" s="564"/>
      <c r="M1261" s="564"/>
    </row>
    <row r="1262" spans="5:13" s="563" customFormat="1">
      <c r="E1262" s="1014"/>
      <c r="K1262" s="564"/>
      <c r="M1262" s="564"/>
    </row>
    <row r="1263" spans="5:13" s="563" customFormat="1">
      <c r="E1263" s="1014"/>
      <c r="K1263" s="564"/>
      <c r="M1263" s="564"/>
    </row>
    <row r="1264" spans="5:13" s="563" customFormat="1">
      <c r="E1264" s="1014"/>
      <c r="K1264" s="564"/>
      <c r="M1264" s="564"/>
    </row>
    <row r="1265" spans="5:13" s="563" customFormat="1">
      <c r="E1265" s="1014"/>
      <c r="K1265" s="564"/>
      <c r="M1265" s="564"/>
    </row>
    <row r="1266" spans="5:13" s="563" customFormat="1">
      <c r="E1266" s="1014"/>
      <c r="K1266" s="564"/>
      <c r="M1266" s="564"/>
    </row>
    <row r="1267" spans="5:13" s="563" customFormat="1">
      <c r="E1267" s="1014"/>
      <c r="K1267" s="564"/>
      <c r="M1267" s="564"/>
    </row>
    <row r="1268" spans="5:13" s="563" customFormat="1">
      <c r="E1268" s="1014"/>
      <c r="K1268" s="564"/>
      <c r="M1268" s="564"/>
    </row>
    <row r="1269" spans="5:13" s="563" customFormat="1">
      <c r="E1269" s="1014"/>
      <c r="K1269" s="564"/>
      <c r="M1269" s="564"/>
    </row>
    <row r="1270" spans="5:13" s="563" customFormat="1">
      <c r="E1270" s="1014"/>
      <c r="K1270" s="564"/>
      <c r="M1270" s="564"/>
    </row>
    <row r="1271" spans="5:13" s="563" customFormat="1">
      <c r="E1271" s="1014"/>
      <c r="K1271" s="564"/>
      <c r="M1271" s="564"/>
    </row>
    <row r="1272" spans="5:13" s="563" customFormat="1">
      <c r="E1272" s="1014"/>
      <c r="K1272" s="564"/>
      <c r="M1272" s="564"/>
    </row>
    <row r="1273" spans="5:13" s="563" customFormat="1">
      <c r="E1273" s="1014"/>
      <c r="K1273" s="564"/>
      <c r="M1273" s="564"/>
    </row>
    <row r="1274" spans="5:13" s="563" customFormat="1">
      <c r="E1274" s="1014"/>
      <c r="K1274" s="564"/>
      <c r="M1274" s="564"/>
    </row>
    <row r="1275" spans="5:13" s="563" customFormat="1">
      <c r="E1275" s="1014"/>
      <c r="K1275" s="564"/>
      <c r="M1275" s="564"/>
    </row>
    <row r="1276" spans="5:13" s="563" customFormat="1">
      <c r="E1276" s="1014"/>
      <c r="K1276" s="564"/>
      <c r="M1276" s="564"/>
    </row>
    <row r="1277" spans="5:13" s="563" customFormat="1">
      <c r="E1277" s="1014"/>
      <c r="K1277" s="564"/>
      <c r="M1277" s="564"/>
    </row>
    <row r="1278" spans="5:13" s="563" customFormat="1">
      <c r="E1278" s="1014"/>
      <c r="K1278" s="564"/>
      <c r="M1278" s="564"/>
    </row>
    <row r="1279" spans="5:13" s="563" customFormat="1">
      <c r="E1279" s="1014"/>
      <c r="K1279" s="564"/>
      <c r="M1279" s="564"/>
    </row>
    <row r="1280" spans="5:13" s="563" customFormat="1">
      <c r="E1280" s="1014"/>
      <c r="K1280" s="564"/>
      <c r="M1280" s="564"/>
    </row>
    <row r="1281" spans="5:13" s="563" customFormat="1">
      <c r="E1281" s="1014"/>
      <c r="K1281" s="564"/>
      <c r="M1281" s="564"/>
    </row>
    <row r="1282" spans="5:13" s="563" customFormat="1">
      <c r="E1282" s="1014"/>
      <c r="K1282" s="564"/>
      <c r="M1282" s="564"/>
    </row>
    <row r="1283" spans="5:13" s="563" customFormat="1">
      <c r="E1283" s="1014"/>
      <c r="K1283" s="564"/>
      <c r="M1283" s="564"/>
    </row>
    <row r="1284" spans="5:13" s="563" customFormat="1">
      <c r="E1284" s="1014"/>
      <c r="K1284" s="564"/>
      <c r="M1284" s="564"/>
    </row>
    <row r="1285" spans="5:13" s="563" customFormat="1">
      <c r="E1285" s="1014"/>
      <c r="K1285" s="564"/>
      <c r="M1285" s="564"/>
    </row>
    <row r="1286" spans="5:13" s="563" customFormat="1">
      <c r="E1286" s="1014"/>
      <c r="K1286" s="564"/>
      <c r="M1286" s="564"/>
    </row>
    <row r="1287" spans="5:13" s="563" customFormat="1">
      <c r="E1287" s="1014"/>
      <c r="K1287" s="564"/>
      <c r="M1287" s="564"/>
    </row>
    <row r="1288" spans="5:13" s="563" customFormat="1">
      <c r="E1288" s="1014"/>
      <c r="K1288" s="564"/>
      <c r="M1288" s="564"/>
    </row>
    <row r="1289" spans="5:13" s="563" customFormat="1">
      <c r="E1289" s="1014"/>
      <c r="K1289" s="564"/>
      <c r="M1289" s="564"/>
    </row>
    <row r="1290" spans="5:13" s="563" customFormat="1">
      <c r="E1290" s="1014"/>
      <c r="K1290" s="564"/>
      <c r="M1290" s="564"/>
    </row>
    <row r="1291" spans="5:13" s="563" customFormat="1">
      <c r="E1291" s="1014"/>
      <c r="K1291" s="564"/>
      <c r="M1291" s="564"/>
    </row>
    <row r="1292" spans="5:13" s="563" customFormat="1">
      <c r="E1292" s="1014"/>
      <c r="K1292" s="564"/>
      <c r="M1292" s="564"/>
    </row>
    <row r="1293" spans="5:13" s="563" customFormat="1">
      <c r="E1293" s="1014"/>
      <c r="K1293" s="564"/>
      <c r="M1293" s="564"/>
    </row>
    <row r="1294" spans="5:13" s="563" customFormat="1">
      <c r="E1294" s="1014"/>
      <c r="K1294" s="564"/>
      <c r="M1294" s="564"/>
    </row>
    <row r="1295" spans="5:13" s="563" customFormat="1">
      <c r="E1295" s="1014"/>
      <c r="K1295" s="564"/>
      <c r="M1295" s="564"/>
    </row>
    <row r="1296" spans="5:13" s="563" customFormat="1">
      <c r="E1296" s="1014"/>
      <c r="K1296" s="564"/>
      <c r="M1296" s="564"/>
    </row>
    <row r="1297" spans="5:13" s="563" customFormat="1">
      <c r="E1297" s="1014"/>
      <c r="K1297" s="564"/>
      <c r="M1297" s="564"/>
    </row>
    <row r="1298" spans="5:13" s="563" customFormat="1">
      <c r="E1298" s="1014"/>
      <c r="K1298" s="564"/>
      <c r="M1298" s="564"/>
    </row>
    <row r="1299" spans="5:13" s="563" customFormat="1">
      <c r="E1299" s="1014"/>
      <c r="K1299" s="564"/>
      <c r="M1299" s="564"/>
    </row>
    <row r="1300" spans="5:13" s="563" customFormat="1">
      <c r="E1300" s="1014"/>
      <c r="K1300" s="564"/>
      <c r="M1300" s="564"/>
    </row>
    <row r="1301" spans="5:13" s="563" customFormat="1">
      <c r="E1301" s="1014"/>
      <c r="K1301" s="564"/>
      <c r="M1301" s="564"/>
    </row>
    <row r="1302" spans="5:13" s="563" customFormat="1">
      <c r="E1302" s="1014"/>
      <c r="K1302" s="564"/>
      <c r="M1302" s="564"/>
    </row>
    <row r="1303" spans="5:13" s="563" customFormat="1">
      <c r="E1303" s="1014"/>
      <c r="K1303" s="564"/>
      <c r="M1303" s="564"/>
    </row>
    <row r="1304" spans="5:13" s="563" customFormat="1">
      <c r="E1304" s="1014"/>
      <c r="K1304" s="564"/>
      <c r="M1304" s="564"/>
    </row>
    <row r="1305" spans="5:13" s="563" customFormat="1">
      <c r="E1305" s="1014"/>
      <c r="K1305" s="564"/>
      <c r="M1305" s="564"/>
    </row>
    <row r="1306" spans="5:13" s="563" customFormat="1">
      <c r="E1306" s="1014"/>
      <c r="K1306" s="564"/>
      <c r="M1306" s="564"/>
    </row>
    <row r="1307" spans="5:13" s="563" customFormat="1">
      <c r="E1307" s="1014"/>
      <c r="K1307" s="564"/>
      <c r="M1307" s="564"/>
    </row>
    <row r="1308" spans="5:13" s="563" customFormat="1">
      <c r="E1308" s="1014"/>
      <c r="K1308" s="564"/>
      <c r="M1308" s="564"/>
    </row>
    <row r="1309" spans="5:13" s="563" customFormat="1">
      <c r="E1309" s="1014"/>
      <c r="K1309" s="564"/>
      <c r="M1309" s="564"/>
    </row>
    <row r="1310" spans="5:13" s="563" customFormat="1">
      <c r="E1310" s="1014"/>
      <c r="K1310" s="564"/>
      <c r="M1310" s="564"/>
    </row>
    <row r="1311" spans="5:13" s="563" customFormat="1">
      <c r="E1311" s="1014"/>
      <c r="K1311" s="564"/>
      <c r="M1311" s="564"/>
    </row>
    <row r="1312" spans="5:13" s="563" customFormat="1">
      <c r="E1312" s="1014"/>
      <c r="K1312" s="564"/>
      <c r="M1312" s="564"/>
    </row>
    <row r="1313" spans="5:13" s="563" customFormat="1">
      <c r="E1313" s="1014"/>
      <c r="K1313" s="564"/>
      <c r="M1313" s="564"/>
    </row>
    <row r="1314" spans="5:13" s="563" customFormat="1">
      <c r="E1314" s="1014"/>
      <c r="K1314" s="564"/>
      <c r="M1314" s="564"/>
    </row>
    <row r="1315" spans="5:13" s="563" customFormat="1">
      <c r="E1315" s="1014"/>
      <c r="K1315" s="564"/>
      <c r="M1315" s="564"/>
    </row>
    <row r="1316" spans="5:13" s="563" customFormat="1">
      <c r="E1316" s="1014"/>
      <c r="K1316" s="564"/>
      <c r="M1316" s="564"/>
    </row>
    <row r="1317" spans="5:13" s="563" customFormat="1">
      <c r="E1317" s="1014"/>
      <c r="K1317" s="564"/>
      <c r="M1317" s="564"/>
    </row>
    <row r="1318" spans="5:13" s="563" customFormat="1">
      <c r="E1318" s="1014"/>
      <c r="K1318" s="564"/>
      <c r="M1318" s="564"/>
    </row>
    <row r="1319" spans="5:13" s="563" customFormat="1">
      <c r="E1319" s="1014"/>
      <c r="K1319" s="564"/>
      <c r="M1319" s="564"/>
    </row>
    <row r="1320" spans="5:13" s="563" customFormat="1">
      <c r="E1320" s="1014"/>
      <c r="K1320" s="564"/>
      <c r="M1320" s="564"/>
    </row>
    <row r="1321" spans="5:13" s="563" customFormat="1">
      <c r="E1321" s="1014"/>
      <c r="K1321" s="564"/>
      <c r="M1321" s="564"/>
    </row>
    <row r="1322" spans="5:13" s="563" customFormat="1">
      <c r="E1322" s="1014"/>
      <c r="K1322" s="564"/>
      <c r="M1322" s="564"/>
    </row>
    <row r="1323" spans="5:13" s="563" customFormat="1">
      <c r="E1323" s="1014"/>
      <c r="K1323" s="564"/>
      <c r="M1323" s="564"/>
    </row>
    <row r="1324" spans="5:13" s="563" customFormat="1">
      <c r="E1324" s="1014"/>
      <c r="K1324" s="564"/>
      <c r="M1324" s="564"/>
    </row>
    <row r="1325" spans="5:13" s="563" customFormat="1">
      <c r="E1325" s="1014"/>
      <c r="K1325" s="564"/>
      <c r="M1325" s="564"/>
    </row>
    <row r="1326" spans="5:13" s="563" customFormat="1">
      <c r="E1326" s="1014"/>
      <c r="K1326" s="564"/>
      <c r="M1326" s="564"/>
    </row>
    <row r="1327" spans="5:13" s="563" customFormat="1">
      <c r="E1327" s="1014"/>
      <c r="K1327" s="564"/>
      <c r="M1327" s="564"/>
    </row>
    <row r="1328" spans="5:13" s="563" customFormat="1">
      <c r="E1328" s="1014"/>
      <c r="K1328" s="564"/>
      <c r="M1328" s="564"/>
    </row>
    <row r="1329" spans="5:13" s="563" customFormat="1">
      <c r="E1329" s="1014"/>
      <c r="K1329" s="564"/>
      <c r="M1329" s="564"/>
    </row>
    <row r="1330" spans="5:13" s="563" customFormat="1">
      <c r="E1330" s="1014"/>
      <c r="K1330" s="564"/>
      <c r="M1330" s="564"/>
    </row>
    <row r="1331" spans="5:13" s="563" customFormat="1">
      <c r="E1331" s="1014"/>
      <c r="K1331" s="564"/>
      <c r="M1331" s="564"/>
    </row>
    <row r="1332" spans="5:13" s="563" customFormat="1">
      <c r="E1332" s="1014"/>
      <c r="K1332" s="564"/>
      <c r="M1332" s="564"/>
    </row>
    <row r="1333" spans="5:13" s="563" customFormat="1">
      <c r="E1333" s="1014"/>
      <c r="K1333" s="564"/>
      <c r="M1333" s="564"/>
    </row>
    <row r="1334" spans="5:13" s="563" customFormat="1">
      <c r="E1334" s="1014"/>
      <c r="K1334" s="564"/>
      <c r="M1334" s="564"/>
    </row>
    <row r="1335" spans="5:13" s="563" customFormat="1">
      <c r="E1335" s="1014"/>
      <c r="K1335" s="564"/>
      <c r="M1335" s="564"/>
    </row>
    <row r="1336" spans="5:13" s="563" customFormat="1">
      <c r="E1336" s="1014"/>
      <c r="K1336" s="564"/>
      <c r="M1336" s="564"/>
    </row>
    <row r="1337" spans="5:13" s="563" customFormat="1">
      <c r="E1337" s="1014"/>
      <c r="K1337" s="564"/>
      <c r="M1337" s="564"/>
    </row>
    <row r="1338" spans="5:13" s="563" customFormat="1">
      <c r="E1338" s="1014"/>
      <c r="K1338" s="564"/>
      <c r="M1338" s="564"/>
    </row>
    <row r="1339" spans="5:13" s="563" customFormat="1">
      <c r="E1339" s="1014"/>
      <c r="K1339" s="564"/>
      <c r="M1339" s="564"/>
    </row>
    <row r="1340" spans="5:13" s="563" customFormat="1">
      <c r="E1340" s="1014"/>
      <c r="K1340" s="564"/>
      <c r="M1340" s="564"/>
    </row>
    <row r="1341" spans="5:13" s="563" customFormat="1">
      <c r="E1341" s="1014"/>
      <c r="K1341" s="564"/>
      <c r="M1341" s="564"/>
    </row>
    <row r="1342" spans="5:13" s="563" customFormat="1">
      <c r="E1342" s="1014"/>
      <c r="K1342" s="564"/>
      <c r="M1342" s="564"/>
    </row>
    <row r="1343" spans="5:13" s="563" customFormat="1">
      <c r="E1343" s="1014"/>
      <c r="K1343" s="564"/>
      <c r="M1343" s="564"/>
    </row>
    <row r="1344" spans="5:13" s="563" customFormat="1">
      <c r="E1344" s="1014"/>
      <c r="K1344" s="564"/>
      <c r="M1344" s="564"/>
    </row>
    <row r="1345" spans="5:13" s="563" customFormat="1">
      <c r="E1345" s="1014"/>
      <c r="K1345" s="564"/>
      <c r="M1345" s="564"/>
    </row>
    <row r="1346" spans="5:13" s="563" customFormat="1">
      <c r="E1346" s="1014"/>
      <c r="K1346" s="564"/>
      <c r="M1346" s="564"/>
    </row>
    <row r="1347" spans="5:13" s="563" customFormat="1">
      <c r="E1347" s="1014"/>
      <c r="K1347" s="564"/>
      <c r="M1347" s="564"/>
    </row>
    <row r="1348" spans="5:13" s="563" customFormat="1">
      <c r="E1348" s="1014"/>
      <c r="K1348" s="564"/>
      <c r="M1348" s="564"/>
    </row>
    <row r="1349" spans="5:13" s="563" customFormat="1">
      <c r="E1349" s="1014"/>
      <c r="K1349" s="564"/>
      <c r="M1349" s="564"/>
    </row>
    <row r="1350" spans="5:13" s="563" customFormat="1">
      <c r="E1350" s="1014"/>
      <c r="K1350" s="564"/>
      <c r="M1350" s="564"/>
    </row>
    <row r="1351" spans="5:13" s="563" customFormat="1">
      <c r="E1351" s="1014"/>
      <c r="K1351" s="564"/>
      <c r="M1351" s="564"/>
    </row>
    <row r="1352" spans="5:13" s="563" customFormat="1">
      <c r="E1352" s="1014"/>
      <c r="K1352" s="564"/>
      <c r="M1352" s="564"/>
    </row>
    <row r="1353" spans="5:13" s="563" customFormat="1">
      <c r="E1353" s="1014"/>
      <c r="K1353" s="564"/>
      <c r="M1353" s="564"/>
    </row>
    <row r="1354" spans="5:13" s="563" customFormat="1">
      <c r="E1354" s="1014"/>
      <c r="K1354" s="564"/>
      <c r="M1354" s="564"/>
    </row>
    <row r="1355" spans="5:13" s="563" customFormat="1">
      <c r="E1355" s="1014"/>
      <c r="K1355" s="564"/>
      <c r="M1355" s="564"/>
    </row>
    <row r="1356" spans="5:13" s="563" customFormat="1">
      <c r="E1356" s="1014"/>
      <c r="K1356" s="564"/>
      <c r="M1356" s="564"/>
    </row>
    <row r="1357" spans="5:13" s="563" customFormat="1">
      <c r="E1357" s="1014"/>
      <c r="K1357" s="564"/>
      <c r="M1357" s="564"/>
    </row>
    <row r="1358" spans="5:13" s="563" customFormat="1">
      <c r="E1358" s="1014"/>
      <c r="K1358" s="564"/>
      <c r="M1358" s="564"/>
    </row>
    <row r="1359" spans="5:13" s="563" customFormat="1">
      <c r="E1359" s="1014"/>
      <c r="K1359" s="564"/>
      <c r="M1359" s="564"/>
    </row>
    <row r="1360" spans="5:13" s="563" customFormat="1">
      <c r="E1360" s="1014"/>
      <c r="K1360" s="564"/>
      <c r="M1360" s="564"/>
    </row>
    <row r="1361" spans="5:13" s="563" customFormat="1">
      <c r="E1361" s="1014"/>
      <c r="K1361" s="564"/>
      <c r="M1361" s="564"/>
    </row>
    <row r="1362" spans="5:13" s="563" customFormat="1">
      <c r="E1362" s="1014"/>
      <c r="K1362" s="564"/>
      <c r="M1362" s="564"/>
    </row>
    <row r="1363" spans="5:13" s="563" customFormat="1">
      <c r="E1363" s="1014"/>
      <c r="K1363" s="564"/>
      <c r="M1363" s="564"/>
    </row>
    <row r="1364" spans="5:13" s="563" customFormat="1">
      <c r="E1364" s="1014"/>
      <c r="K1364" s="564"/>
      <c r="M1364" s="564"/>
    </row>
    <row r="1365" spans="5:13" s="563" customFormat="1">
      <c r="E1365" s="1014"/>
      <c r="K1365" s="564"/>
      <c r="M1365" s="564"/>
    </row>
    <row r="1366" spans="5:13" s="563" customFormat="1">
      <c r="E1366" s="1014"/>
      <c r="K1366" s="564"/>
      <c r="M1366" s="564"/>
    </row>
    <row r="1367" spans="5:13" s="563" customFormat="1">
      <c r="E1367" s="1014"/>
      <c r="K1367" s="564"/>
      <c r="M1367" s="564"/>
    </row>
    <row r="1368" spans="5:13" s="563" customFormat="1">
      <c r="E1368" s="1014"/>
      <c r="K1368" s="564"/>
      <c r="M1368" s="564"/>
    </row>
    <row r="1369" spans="5:13" s="563" customFormat="1">
      <c r="E1369" s="1014"/>
      <c r="K1369" s="564"/>
      <c r="M1369" s="564"/>
    </row>
    <row r="1370" spans="5:13" s="563" customFormat="1">
      <c r="E1370" s="1014"/>
      <c r="K1370" s="564"/>
      <c r="M1370" s="564"/>
    </row>
    <row r="1371" spans="5:13" s="563" customFormat="1">
      <c r="E1371" s="1014"/>
      <c r="K1371" s="564"/>
      <c r="M1371" s="564"/>
    </row>
    <row r="1372" spans="5:13" s="563" customFormat="1">
      <c r="E1372" s="1014"/>
      <c r="K1372" s="564"/>
      <c r="M1372" s="564"/>
    </row>
    <row r="1373" spans="5:13" s="563" customFormat="1">
      <c r="E1373" s="1014"/>
      <c r="K1373" s="564"/>
      <c r="M1373" s="564"/>
    </row>
    <row r="1374" spans="5:13" s="563" customFormat="1">
      <c r="E1374" s="1014"/>
      <c r="K1374" s="564"/>
      <c r="M1374" s="564"/>
    </row>
    <row r="1375" spans="5:13" s="563" customFormat="1">
      <c r="E1375" s="1014"/>
      <c r="K1375" s="564"/>
      <c r="M1375" s="564"/>
    </row>
    <row r="1376" spans="5:13" s="563" customFormat="1">
      <c r="E1376" s="1014"/>
      <c r="K1376" s="564"/>
      <c r="M1376" s="564"/>
    </row>
    <row r="1377" spans="5:13" s="563" customFormat="1">
      <c r="E1377" s="1014"/>
      <c r="K1377" s="564"/>
      <c r="M1377" s="564"/>
    </row>
    <row r="1378" spans="5:13" s="563" customFormat="1">
      <c r="E1378" s="1014"/>
      <c r="K1378" s="564"/>
      <c r="M1378" s="564"/>
    </row>
    <row r="1379" spans="5:13" s="563" customFormat="1">
      <c r="E1379" s="1014"/>
      <c r="K1379" s="564"/>
      <c r="M1379" s="564"/>
    </row>
    <row r="1380" spans="5:13" s="563" customFormat="1">
      <c r="E1380" s="1014"/>
      <c r="K1380" s="564"/>
      <c r="M1380" s="564"/>
    </row>
    <row r="1381" spans="5:13" s="563" customFormat="1">
      <c r="E1381" s="1014"/>
      <c r="K1381" s="564"/>
      <c r="M1381" s="564"/>
    </row>
    <row r="1382" spans="5:13" s="563" customFormat="1">
      <c r="E1382" s="1014"/>
      <c r="K1382" s="564"/>
      <c r="M1382" s="564"/>
    </row>
    <row r="1383" spans="5:13" s="563" customFormat="1">
      <c r="E1383" s="1014"/>
      <c r="K1383" s="564"/>
      <c r="M1383" s="564"/>
    </row>
    <row r="1384" spans="5:13" s="563" customFormat="1">
      <c r="E1384" s="1014"/>
      <c r="K1384" s="564"/>
      <c r="M1384" s="564"/>
    </row>
    <row r="1385" spans="5:13" s="563" customFormat="1">
      <c r="E1385" s="1014"/>
      <c r="K1385" s="564"/>
      <c r="M1385" s="564"/>
    </row>
    <row r="1386" spans="5:13" s="563" customFormat="1">
      <c r="E1386" s="1014"/>
      <c r="K1386" s="564"/>
      <c r="M1386" s="564"/>
    </row>
    <row r="1387" spans="5:13" s="563" customFormat="1">
      <c r="E1387" s="1014"/>
      <c r="K1387" s="564"/>
      <c r="M1387" s="564"/>
    </row>
    <row r="1388" spans="5:13" s="563" customFormat="1">
      <c r="E1388" s="1014"/>
      <c r="K1388" s="564"/>
      <c r="M1388" s="564"/>
    </row>
    <row r="1389" spans="5:13" s="563" customFormat="1">
      <c r="E1389" s="1014"/>
      <c r="K1389" s="564"/>
      <c r="M1389" s="564"/>
    </row>
    <row r="1390" spans="5:13" s="563" customFormat="1">
      <c r="E1390" s="1014"/>
      <c r="K1390" s="564"/>
      <c r="M1390" s="564"/>
    </row>
    <row r="1391" spans="5:13" s="563" customFormat="1">
      <c r="E1391" s="1014"/>
      <c r="K1391" s="564"/>
      <c r="M1391" s="564"/>
    </row>
    <row r="1392" spans="5:13" s="563" customFormat="1">
      <c r="E1392" s="1014"/>
      <c r="K1392" s="564"/>
      <c r="M1392" s="564"/>
    </row>
    <row r="1393" spans="5:13" s="563" customFormat="1">
      <c r="E1393" s="1014"/>
      <c r="K1393" s="564"/>
      <c r="M1393" s="564"/>
    </row>
    <row r="1394" spans="5:13" s="563" customFormat="1">
      <c r="E1394" s="1014"/>
      <c r="K1394" s="564"/>
      <c r="M1394" s="564"/>
    </row>
    <row r="1395" spans="5:13" s="563" customFormat="1">
      <c r="E1395" s="1014"/>
      <c r="K1395" s="564"/>
      <c r="M1395" s="564"/>
    </row>
    <row r="1396" spans="5:13" s="563" customFormat="1">
      <c r="E1396" s="1014"/>
      <c r="K1396" s="564"/>
      <c r="M1396" s="564"/>
    </row>
    <row r="1397" spans="5:13" s="563" customFormat="1">
      <c r="E1397" s="1014"/>
      <c r="K1397" s="564"/>
      <c r="M1397" s="564"/>
    </row>
    <row r="1398" spans="5:13" s="563" customFormat="1">
      <c r="E1398" s="1014"/>
      <c r="K1398" s="564"/>
      <c r="M1398" s="564"/>
    </row>
    <row r="1399" spans="5:13" s="563" customFormat="1">
      <c r="E1399" s="1014"/>
      <c r="K1399" s="564"/>
      <c r="M1399" s="564"/>
    </row>
    <row r="1400" spans="5:13" s="563" customFormat="1">
      <c r="E1400" s="1014"/>
      <c r="K1400" s="564"/>
      <c r="M1400" s="564"/>
    </row>
    <row r="1401" spans="5:13" s="563" customFormat="1">
      <c r="E1401" s="1014"/>
      <c r="K1401" s="564"/>
      <c r="M1401" s="564"/>
    </row>
    <row r="1402" spans="5:13" s="563" customFormat="1">
      <c r="E1402" s="1014"/>
      <c r="K1402" s="564"/>
      <c r="M1402" s="564"/>
    </row>
    <row r="1403" spans="5:13" s="563" customFormat="1">
      <c r="E1403" s="1014"/>
      <c r="K1403" s="564"/>
      <c r="M1403" s="564"/>
    </row>
    <row r="1404" spans="5:13" s="563" customFormat="1">
      <c r="E1404" s="1014"/>
      <c r="K1404" s="564"/>
      <c r="M1404" s="564"/>
    </row>
    <row r="1405" spans="5:13" s="563" customFormat="1">
      <c r="E1405" s="1014"/>
      <c r="K1405" s="564"/>
      <c r="M1405" s="564"/>
    </row>
    <row r="1406" spans="5:13" s="563" customFormat="1">
      <c r="E1406" s="1014"/>
      <c r="K1406" s="564"/>
      <c r="M1406" s="564"/>
    </row>
    <row r="1407" spans="5:13" s="563" customFormat="1">
      <c r="E1407" s="1014"/>
      <c r="K1407" s="564"/>
      <c r="M1407" s="564"/>
    </row>
    <row r="1408" spans="5:13" s="563" customFormat="1">
      <c r="E1408" s="1014"/>
      <c r="K1408" s="564"/>
      <c r="M1408" s="564"/>
    </row>
    <row r="1409" spans="5:13" s="563" customFormat="1">
      <c r="E1409" s="1014"/>
      <c r="K1409" s="564"/>
      <c r="M1409" s="564"/>
    </row>
    <row r="1410" spans="5:13" s="563" customFormat="1">
      <c r="E1410" s="1014"/>
      <c r="K1410" s="564"/>
      <c r="M1410" s="564"/>
    </row>
    <row r="1411" spans="5:13" s="563" customFormat="1">
      <c r="E1411" s="1014"/>
      <c r="K1411" s="564"/>
      <c r="M1411" s="564"/>
    </row>
    <row r="1412" spans="5:13" s="563" customFormat="1">
      <c r="E1412" s="1014"/>
      <c r="K1412" s="564"/>
      <c r="M1412" s="564"/>
    </row>
    <row r="1413" spans="5:13" s="563" customFormat="1">
      <c r="E1413" s="1014"/>
      <c r="K1413" s="564"/>
      <c r="M1413" s="564"/>
    </row>
    <row r="1414" spans="5:13" s="563" customFormat="1">
      <c r="E1414" s="1014"/>
      <c r="K1414" s="564"/>
      <c r="M1414" s="564"/>
    </row>
    <row r="1415" spans="5:13" s="563" customFormat="1">
      <c r="E1415" s="1014"/>
      <c r="K1415" s="564"/>
      <c r="M1415" s="564"/>
    </row>
    <row r="1416" spans="5:13" s="563" customFormat="1">
      <c r="E1416" s="1014"/>
      <c r="K1416" s="564"/>
      <c r="M1416" s="564"/>
    </row>
    <row r="1417" spans="5:13" s="563" customFormat="1">
      <c r="E1417" s="1014"/>
      <c r="K1417" s="564"/>
      <c r="M1417" s="564"/>
    </row>
    <row r="1418" spans="5:13" s="563" customFormat="1">
      <c r="E1418" s="1014"/>
      <c r="K1418" s="564"/>
      <c r="M1418" s="564"/>
    </row>
    <row r="1419" spans="5:13" s="563" customFormat="1">
      <c r="E1419" s="1014"/>
      <c r="K1419" s="564"/>
      <c r="M1419" s="564"/>
    </row>
    <row r="1420" spans="5:13" s="563" customFormat="1">
      <c r="E1420" s="1014"/>
      <c r="K1420" s="564"/>
      <c r="M1420" s="564"/>
    </row>
    <row r="1421" spans="5:13" s="563" customFormat="1">
      <c r="E1421" s="1014"/>
      <c r="K1421" s="564"/>
      <c r="M1421" s="564"/>
    </row>
    <row r="1422" spans="5:13" s="563" customFormat="1">
      <c r="E1422" s="1014"/>
      <c r="K1422" s="564"/>
      <c r="M1422" s="564"/>
    </row>
    <row r="1423" spans="5:13" s="563" customFormat="1">
      <c r="E1423" s="1014"/>
      <c r="K1423" s="564"/>
      <c r="M1423" s="564"/>
    </row>
    <row r="1424" spans="5:13" s="563" customFormat="1">
      <c r="E1424" s="1014"/>
      <c r="K1424" s="564"/>
      <c r="M1424" s="564"/>
    </row>
    <row r="1425" spans="5:13" s="563" customFormat="1">
      <c r="E1425" s="1014"/>
      <c r="K1425" s="564"/>
      <c r="M1425" s="564"/>
    </row>
    <row r="1426" spans="5:13" s="563" customFormat="1">
      <c r="E1426" s="1014"/>
      <c r="K1426" s="564"/>
      <c r="M1426" s="564"/>
    </row>
    <row r="1427" spans="5:13" s="563" customFormat="1">
      <c r="E1427" s="1014"/>
      <c r="K1427" s="564"/>
      <c r="M1427" s="564"/>
    </row>
    <row r="1428" spans="5:13" s="563" customFormat="1">
      <c r="E1428" s="1014"/>
      <c r="K1428" s="564"/>
      <c r="M1428" s="564"/>
    </row>
    <row r="1429" spans="5:13" s="563" customFormat="1">
      <c r="E1429" s="1014"/>
      <c r="K1429" s="564"/>
      <c r="M1429" s="564"/>
    </row>
    <row r="1430" spans="5:13" s="563" customFormat="1">
      <c r="E1430" s="1014"/>
      <c r="K1430" s="564"/>
      <c r="M1430" s="564"/>
    </row>
    <row r="1431" spans="5:13" s="563" customFormat="1">
      <c r="E1431" s="1014"/>
      <c r="K1431" s="564"/>
      <c r="M1431" s="564"/>
    </row>
    <row r="1432" spans="5:13" s="563" customFormat="1">
      <c r="E1432" s="1014"/>
      <c r="K1432" s="564"/>
      <c r="M1432" s="564"/>
    </row>
    <row r="1433" spans="5:13" s="563" customFormat="1">
      <c r="E1433" s="1014"/>
      <c r="K1433" s="564"/>
      <c r="M1433" s="564"/>
    </row>
    <row r="1434" spans="5:13" s="563" customFormat="1">
      <c r="E1434" s="1014"/>
      <c r="K1434" s="564"/>
      <c r="M1434" s="564"/>
    </row>
    <row r="1435" spans="5:13" s="563" customFormat="1">
      <c r="E1435" s="1014"/>
      <c r="K1435" s="564"/>
      <c r="M1435" s="564"/>
    </row>
    <row r="1436" spans="5:13" s="563" customFormat="1">
      <c r="E1436" s="1014"/>
      <c r="K1436" s="564"/>
      <c r="M1436" s="564"/>
    </row>
    <row r="1437" spans="5:13" s="563" customFormat="1">
      <c r="E1437" s="1014"/>
      <c r="K1437" s="564"/>
      <c r="M1437" s="564"/>
    </row>
    <row r="1438" spans="5:13" s="563" customFormat="1">
      <c r="E1438" s="1014"/>
      <c r="K1438" s="564"/>
      <c r="M1438" s="564"/>
    </row>
    <row r="1439" spans="5:13" s="563" customFormat="1">
      <c r="E1439" s="1014"/>
      <c r="K1439" s="564"/>
      <c r="M1439" s="564"/>
    </row>
    <row r="1440" spans="5:13" s="563" customFormat="1">
      <c r="E1440" s="1014"/>
      <c r="K1440" s="564"/>
      <c r="M1440" s="564"/>
    </row>
    <row r="1441" spans="5:13" s="563" customFormat="1">
      <c r="E1441" s="1014"/>
      <c r="K1441" s="564"/>
      <c r="M1441" s="564"/>
    </row>
    <row r="1442" spans="5:13" s="563" customFormat="1">
      <c r="E1442" s="1014"/>
      <c r="K1442" s="564"/>
      <c r="M1442" s="564"/>
    </row>
    <row r="1443" spans="5:13" s="563" customFormat="1">
      <c r="E1443" s="1014"/>
      <c r="K1443" s="564"/>
      <c r="M1443" s="564"/>
    </row>
    <row r="1444" spans="5:13" s="563" customFormat="1">
      <c r="E1444" s="1014"/>
      <c r="K1444" s="564"/>
      <c r="M1444" s="564"/>
    </row>
    <row r="1445" spans="5:13" s="563" customFormat="1">
      <c r="E1445" s="1014"/>
      <c r="K1445" s="564"/>
      <c r="M1445" s="564"/>
    </row>
    <row r="1446" spans="5:13" s="563" customFormat="1">
      <c r="E1446" s="1014"/>
      <c r="K1446" s="564"/>
      <c r="M1446" s="564"/>
    </row>
    <row r="1447" spans="5:13" s="563" customFormat="1">
      <c r="E1447" s="1014"/>
      <c r="K1447" s="564"/>
      <c r="M1447" s="564"/>
    </row>
    <row r="1448" spans="5:13" s="563" customFormat="1">
      <c r="E1448" s="1014"/>
      <c r="K1448" s="564"/>
      <c r="M1448" s="564"/>
    </row>
    <row r="1449" spans="5:13" s="563" customFormat="1">
      <c r="E1449" s="1014"/>
      <c r="K1449" s="564"/>
      <c r="M1449" s="564"/>
    </row>
    <row r="1450" spans="5:13" s="563" customFormat="1">
      <c r="E1450" s="1014"/>
      <c r="K1450" s="564"/>
      <c r="M1450" s="564"/>
    </row>
    <row r="1451" spans="5:13" s="563" customFormat="1">
      <c r="E1451" s="1014"/>
      <c r="K1451" s="564"/>
      <c r="M1451" s="564"/>
    </row>
    <row r="1452" spans="5:13" s="563" customFormat="1">
      <c r="E1452" s="1014"/>
      <c r="K1452" s="564"/>
      <c r="M1452" s="564"/>
    </row>
    <row r="1453" spans="5:13" s="563" customFormat="1">
      <c r="E1453" s="1014"/>
      <c r="K1453" s="564"/>
      <c r="M1453" s="564"/>
    </row>
    <row r="1454" spans="5:13" s="563" customFormat="1">
      <c r="E1454" s="1014"/>
      <c r="K1454" s="564"/>
      <c r="M1454" s="564"/>
    </row>
    <row r="1455" spans="5:13" s="563" customFormat="1">
      <c r="E1455" s="1014"/>
      <c r="K1455" s="564"/>
      <c r="M1455" s="564"/>
    </row>
    <row r="1456" spans="5:13" s="563" customFormat="1">
      <c r="E1456" s="1014"/>
      <c r="K1456" s="564"/>
      <c r="M1456" s="564"/>
    </row>
    <row r="1457" spans="5:13" s="563" customFormat="1">
      <c r="E1457" s="1014"/>
      <c r="K1457" s="564"/>
      <c r="M1457" s="564"/>
    </row>
    <row r="1458" spans="5:13" s="563" customFormat="1">
      <c r="E1458" s="1014"/>
      <c r="K1458" s="564"/>
      <c r="M1458" s="564"/>
    </row>
    <row r="1459" spans="5:13" s="563" customFormat="1">
      <c r="E1459" s="1014"/>
      <c r="K1459" s="564"/>
      <c r="M1459" s="564"/>
    </row>
    <row r="1460" spans="5:13" s="563" customFormat="1">
      <c r="E1460" s="1014"/>
      <c r="K1460" s="564"/>
      <c r="M1460" s="564"/>
    </row>
    <row r="1461" spans="5:13" s="563" customFormat="1">
      <c r="E1461" s="1014"/>
      <c r="K1461" s="564"/>
      <c r="M1461" s="564"/>
    </row>
    <row r="1462" spans="5:13" s="563" customFormat="1">
      <c r="E1462" s="1014"/>
      <c r="K1462" s="564"/>
      <c r="M1462" s="564"/>
    </row>
    <row r="1463" spans="5:13" s="563" customFormat="1">
      <c r="E1463" s="1014"/>
      <c r="K1463" s="564"/>
      <c r="M1463" s="564"/>
    </row>
    <row r="1464" spans="5:13" s="563" customFormat="1">
      <c r="E1464" s="1014"/>
      <c r="K1464" s="564"/>
      <c r="M1464" s="564"/>
    </row>
    <row r="1465" spans="5:13" s="563" customFormat="1">
      <c r="E1465" s="1014"/>
      <c r="K1465" s="564"/>
      <c r="M1465" s="564"/>
    </row>
    <row r="1466" spans="5:13" s="563" customFormat="1">
      <c r="E1466" s="1014"/>
      <c r="K1466" s="564"/>
      <c r="M1466" s="564"/>
    </row>
    <row r="1467" spans="5:13" s="563" customFormat="1">
      <c r="E1467" s="1014"/>
      <c r="K1467" s="564"/>
      <c r="M1467" s="564"/>
    </row>
    <row r="1468" spans="5:13" s="563" customFormat="1">
      <c r="E1468" s="1014"/>
      <c r="K1468" s="564"/>
      <c r="M1468" s="564"/>
    </row>
    <row r="1469" spans="5:13" s="563" customFormat="1">
      <c r="E1469" s="1014"/>
      <c r="K1469" s="564"/>
      <c r="M1469" s="564"/>
    </row>
    <row r="1470" spans="5:13" s="563" customFormat="1">
      <c r="E1470" s="1014"/>
      <c r="K1470" s="564"/>
      <c r="M1470" s="564"/>
    </row>
    <row r="1471" spans="5:13" s="563" customFormat="1">
      <c r="E1471" s="1014"/>
      <c r="K1471" s="564"/>
      <c r="M1471" s="564"/>
    </row>
    <row r="1472" spans="5:13" s="563" customFormat="1">
      <c r="E1472" s="1014"/>
      <c r="K1472" s="564"/>
      <c r="M1472" s="564"/>
    </row>
    <row r="1473" spans="5:13" s="563" customFormat="1">
      <c r="E1473" s="1014"/>
      <c r="K1473" s="564"/>
      <c r="M1473" s="564"/>
    </row>
    <row r="1474" spans="5:13" s="563" customFormat="1">
      <c r="E1474" s="1014"/>
      <c r="K1474" s="564"/>
      <c r="M1474" s="564"/>
    </row>
    <row r="1475" spans="5:13" s="563" customFormat="1">
      <c r="E1475" s="1014"/>
      <c r="K1475" s="564"/>
      <c r="M1475" s="564"/>
    </row>
    <row r="1476" spans="5:13" s="563" customFormat="1">
      <c r="E1476" s="1014"/>
      <c r="K1476" s="564"/>
      <c r="M1476" s="564"/>
    </row>
    <row r="1477" spans="5:13" s="563" customFormat="1">
      <c r="E1477" s="1014"/>
      <c r="K1477" s="564"/>
      <c r="M1477" s="564"/>
    </row>
    <row r="1478" spans="5:13" s="563" customFormat="1">
      <c r="E1478" s="1014"/>
      <c r="K1478" s="564"/>
      <c r="M1478" s="564"/>
    </row>
    <row r="1479" spans="5:13" s="563" customFormat="1">
      <c r="E1479" s="1014"/>
      <c r="K1479" s="564"/>
      <c r="M1479" s="564"/>
    </row>
    <row r="1480" spans="5:13" s="563" customFormat="1">
      <c r="E1480" s="1014"/>
      <c r="K1480" s="564"/>
      <c r="M1480" s="564"/>
    </row>
    <row r="1481" spans="5:13" s="563" customFormat="1">
      <c r="E1481" s="1014"/>
      <c r="K1481" s="564"/>
      <c r="M1481" s="564"/>
    </row>
    <row r="1482" spans="5:13" s="563" customFormat="1">
      <c r="E1482" s="1014"/>
      <c r="K1482" s="564"/>
      <c r="M1482" s="564"/>
    </row>
    <row r="1483" spans="5:13" s="563" customFormat="1">
      <c r="E1483" s="1014"/>
      <c r="K1483" s="564"/>
      <c r="M1483" s="564"/>
    </row>
    <row r="1484" spans="5:13" s="563" customFormat="1">
      <c r="E1484" s="1014"/>
      <c r="K1484" s="564"/>
      <c r="M1484" s="564"/>
    </row>
    <row r="1485" spans="5:13" s="563" customFormat="1">
      <c r="E1485" s="1014"/>
      <c r="K1485" s="564"/>
      <c r="M1485" s="564"/>
    </row>
    <row r="1486" spans="5:13" s="563" customFormat="1">
      <c r="E1486" s="1014"/>
      <c r="K1486" s="564"/>
      <c r="M1486" s="564"/>
    </row>
    <row r="1487" spans="5:13" s="563" customFormat="1">
      <c r="E1487" s="1014"/>
      <c r="K1487" s="564"/>
      <c r="M1487" s="564"/>
    </row>
    <row r="1488" spans="5:13" s="563" customFormat="1">
      <c r="E1488" s="1014"/>
      <c r="K1488" s="564"/>
      <c r="M1488" s="564"/>
    </row>
    <row r="1489" spans="5:13" s="563" customFormat="1">
      <c r="E1489" s="1014"/>
      <c r="K1489" s="564"/>
      <c r="M1489" s="564"/>
    </row>
    <row r="1490" spans="5:13" s="563" customFormat="1">
      <c r="E1490" s="1014"/>
      <c r="K1490" s="564"/>
      <c r="M1490" s="564"/>
    </row>
    <row r="1491" spans="5:13" s="563" customFormat="1">
      <c r="E1491" s="1014"/>
      <c r="K1491" s="564"/>
      <c r="M1491" s="564"/>
    </row>
    <row r="1492" spans="5:13" s="563" customFormat="1">
      <c r="E1492" s="1014"/>
      <c r="K1492" s="564"/>
      <c r="M1492" s="564"/>
    </row>
    <row r="1493" spans="5:13" s="563" customFormat="1">
      <c r="E1493" s="1014"/>
      <c r="K1493" s="564"/>
      <c r="M1493" s="564"/>
    </row>
    <row r="1494" spans="5:13" s="563" customFormat="1">
      <c r="E1494" s="1014"/>
      <c r="K1494" s="564"/>
      <c r="M1494" s="564"/>
    </row>
    <row r="1495" spans="5:13" s="563" customFormat="1">
      <c r="E1495" s="1014"/>
      <c r="K1495" s="564"/>
      <c r="M1495" s="564"/>
    </row>
    <row r="1496" spans="5:13" s="563" customFormat="1">
      <c r="E1496" s="1014"/>
      <c r="K1496" s="564"/>
      <c r="M1496" s="564"/>
    </row>
    <row r="1497" spans="5:13" s="563" customFormat="1">
      <c r="E1497" s="1014"/>
      <c r="K1497" s="564"/>
      <c r="M1497" s="564"/>
    </row>
    <row r="1498" spans="5:13" s="563" customFormat="1">
      <c r="E1498" s="1014"/>
      <c r="K1498" s="564"/>
      <c r="M1498" s="564"/>
    </row>
    <row r="1499" spans="5:13" s="563" customFormat="1">
      <c r="E1499" s="1014"/>
      <c r="K1499" s="564"/>
      <c r="M1499" s="564"/>
    </row>
    <row r="1500" spans="5:13" s="563" customFormat="1">
      <c r="E1500" s="1014"/>
      <c r="K1500" s="564"/>
      <c r="M1500" s="564"/>
    </row>
    <row r="1501" spans="5:13" s="563" customFormat="1">
      <c r="E1501" s="1014"/>
      <c r="K1501" s="564"/>
      <c r="M1501" s="564"/>
    </row>
    <row r="1502" spans="5:13" s="563" customFormat="1">
      <c r="E1502" s="1014"/>
      <c r="K1502" s="564"/>
      <c r="M1502" s="564"/>
    </row>
    <row r="1503" spans="5:13" s="563" customFormat="1">
      <c r="E1503" s="1014"/>
      <c r="K1503" s="564"/>
      <c r="M1503" s="564"/>
    </row>
    <row r="1504" spans="5:13" s="563" customFormat="1">
      <c r="E1504" s="1014"/>
      <c r="K1504" s="564"/>
      <c r="M1504" s="564"/>
    </row>
    <row r="1505" spans="5:13" s="563" customFormat="1">
      <c r="E1505" s="1014"/>
      <c r="K1505" s="564"/>
      <c r="M1505" s="564"/>
    </row>
    <row r="1506" spans="5:13" s="563" customFormat="1">
      <c r="E1506" s="1014"/>
      <c r="K1506" s="564"/>
      <c r="M1506" s="564"/>
    </row>
    <row r="1507" spans="5:13" s="563" customFormat="1">
      <c r="E1507" s="1014"/>
      <c r="K1507" s="564"/>
      <c r="M1507" s="564"/>
    </row>
    <row r="1508" spans="5:13" s="563" customFormat="1">
      <c r="E1508" s="1014"/>
      <c r="K1508" s="564"/>
      <c r="M1508" s="564"/>
    </row>
    <row r="1509" spans="5:13" s="563" customFormat="1">
      <c r="E1509" s="1014"/>
      <c r="K1509" s="564"/>
      <c r="M1509" s="564"/>
    </row>
    <row r="1510" spans="5:13" s="563" customFormat="1">
      <c r="E1510" s="1014"/>
      <c r="K1510" s="564"/>
      <c r="M1510" s="564"/>
    </row>
    <row r="1511" spans="5:13" s="563" customFormat="1">
      <c r="E1511" s="1014"/>
      <c r="K1511" s="564"/>
      <c r="M1511" s="564"/>
    </row>
    <row r="1512" spans="5:13" s="563" customFormat="1">
      <c r="E1512" s="1014"/>
      <c r="K1512" s="564"/>
      <c r="M1512" s="564"/>
    </row>
    <row r="1513" spans="5:13" s="563" customFormat="1">
      <c r="E1513" s="1014"/>
      <c r="K1513" s="564"/>
      <c r="M1513" s="564"/>
    </row>
    <row r="1514" spans="5:13" s="563" customFormat="1">
      <c r="E1514" s="1014"/>
      <c r="K1514" s="564"/>
      <c r="M1514" s="564"/>
    </row>
    <row r="1515" spans="5:13" s="563" customFormat="1">
      <c r="E1515" s="1014"/>
      <c r="K1515" s="564"/>
      <c r="M1515" s="564"/>
    </row>
    <row r="1516" spans="5:13" s="563" customFormat="1">
      <c r="E1516" s="1014"/>
      <c r="K1516" s="564"/>
      <c r="M1516" s="564"/>
    </row>
    <row r="1517" spans="5:13" s="563" customFormat="1">
      <c r="E1517" s="1014"/>
      <c r="K1517" s="564"/>
      <c r="M1517" s="564"/>
    </row>
    <row r="1518" spans="5:13" s="563" customFormat="1">
      <c r="E1518" s="1014"/>
      <c r="K1518" s="564"/>
      <c r="M1518" s="564"/>
    </row>
    <row r="1519" spans="5:13" s="563" customFormat="1">
      <c r="E1519" s="1014"/>
      <c r="K1519" s="564"/>
      <c r="M1519" s="564"/>
    </row>
    <row r="1520" spans="5:13" s="563" customFormat="1">
      <c r="E1520" s="1014"/>
      <c r="K1520" s="564"/>
      <c r="M1520" s="564"/>
    </row>
    <row r="1521" spans="5:13" s="563" customFormat="1">
      <c r="E1521" s="1014"/>
      <c r="K1521" s="564"/>
      <c r="M1521" s="564"/>
    </row>
    <row r="1522" spans="5:13" s="563" customFormat="1">
      <c r="E1522" s="1014"/>
      <c r="K1522" s="564"/>
      <c r="M1522" s="564"/>
    </row>
    <row r="1523" spans="5:13" s="563" customFormat="1">
      <c r="E1523" s="1014"/>
      <c r="K1523" s="564"/>
      <c r="M1523" s="564"/>
    </row>
    <row r="1524" spans="5:13" s="563" customFormat="1">
      <c r="E1524" s="1014"/>
      <c r="K1524" s="564"/>
      <c r="M1524" s="564"/>
    </row>
    <row r="1525" spans="5:13" s="563" customFormat="1">
      <c r="E1525" s="1014"/>
      <c r="K1525" s="564"/>
      <c r="M1525" s="564"/>
    </row>
    <row r="1526" spans="5:13" s="563" customFormat="1">
      <c r="E1526" s="1014"/>
      <c r="K1526" s="564"/>
      <c r="M1526" s="564"/>
    </row>
    <row r="1527" spans="5:13" s="563" customFormat="1">
      <c r="E1527" s="1014"/>
      <c r="K1527" s="564"/>
      <c r="M1527" s="564"/>
    </row>
    <row r="1528" spans="5:13" s="563" customFormat="1">
      <c r="E1528" s="1014"/>
      <c r="K1528" s="564"/>
      <c r="M1528" s="564"/>
    </row>
    <row r="1529" spans="5:13" s="563" customFormat="1">
      <c r="E1529" s="1014"/>
      <c r="K1529" s="564"/>
      <c r="M1529" s="564"/>
    </row>
    <row r="1530" spans="5:13" s="563" customFormat="1">
      <c r="E1530" s="1014"/>
      <c r="K1530" s="564"/>
      <c r="M1530" s="564"/>
    </row>
    <row r="1531" spans="5:13" s="563" customFormat="1">
      <c r="E1531" s="1014"/>
      <c r="K1531" s="564"/>
      <c r="M1531" s="564"/>
    </row>
    <row r="1532" spans="5:13" s="563" customFormat="1">
      <c r="E1532" s="1014"/>
      <c r="K1532" s="564"/>
      <c r="M1532" s="564"/>
    </row>
    <row r="1533" spans="5:13" s="563" customFormat="1">
      <c r="E1533" s="1014"/>
      <c r="K1533" s="564"/>
      <c r="M1533" s="564"/>
    </row>
    <row r="1534" spans="5:13" s="563" customFormat="1">
      <c r="E1534" s="1014"/>
      <c r="K1534" s="564"/>
      <c r="M1534" s="564"/>
    </row>
    <row r="1535" spans="5:13" s="563" customFormat="1">
      <c r="E1535" s="1014"/>
      <c r="K1535" s="564"/>
      <c r="M1535" s="564"/>
    </row>
    <row r="1536" spans="5:13" s="563" customFormat="1">
      <c r="E1536" s="1014"/>
      <c r="K1536" s="564"/>
      <c r="M1536" s="564"/>
    </row>
    <row r="1537" spans="5:13" s="563" customFormat="1">
      <c r="E1537" s="1014"/>
      <c r="K1537" s="564"/>
      <c r="M1537" s="564"/>
    </row>
    <row r="1538" spans="5:13" s="563" customFormat="1">
      <c r="E1538" s="1014"/>
      <c r="K1538" s="564"/>
      <c r="M1538" s="564"/>
    </row>
    <row r="1539" spans="5:13" s="563" customFormat="1">
      <c r="E1539" s="1014"/>
      <c r="K1539" s="564"/>
      <c r="M1539" s="564"/>
    </row>
    <row r="1540" spans="5:13" s="563" customFormat="1">
      <c r="E1540" s="1014"/>
      <c r="K1540" s="564"/>
      <c r="M1540" s="564"/>
    </row>
    <row r="1541" spans="5:13" s="563" customFormat="1">
      <c r="E1541" s="1014"/>
      <c r="K1541" s="564"/>
      <c r="M1541" s="564"/>
    </row>
    <row r="1542" spans="5:13" s="563" customFormat="1">
      <c r="E1542" s="1014"/>
      <c r="K1542" s="564"/>
      <c r="M1542" s="564"/>
    </row>
    <row r="1543" spans="5:13" s="563" customFormat="1">
      <c r="E1543" s="1014"/>
      <c r="K1543" s="564"/>
      <c r="M1543" s="564"/>
    </row>
    <row r="1544" spans="5:13" s="563" customFormat="1">
      <c r="E1544" s="1014"/>
      <c r="K1544" s="564"/>
      <c r="M1544" s="564"/>
    </row>
    <row r="1545" spans="5:13" s="563" customFormat="1">
      <c r="E1545" s="1014"/>
      <c r="K1545" s="564"/>
      <c r="M1545" s="564"/>
    </row>
    <row r="1546" spans="5:13" s="563" customFormat="1">
      <c r="E1546" s="1014"/>
      <c r="K1546" s="564"/>
      <c r="M1546" s="564"/>
    </row>
    <row r="1547" spans="5:13" s="563" customFormat="1">
      <c r="E1547" s="1014"/>
      <c r="K1547" s="564"/>
      <c r="M1547" s="564"/>
    </row>
    <row r="1548" spans="5:13" s="563" customFormat="1">
      <c r="E1548" s="1014"/>
      <c r="K1548" s="564"/>
      <c r="M1548" s="564"/>
    </row>
    <row r="1549" spans="5:13" s="563" customFormat="1">
      <c r="E1549" s="1014"/>
      <c r="K1549" s="564"/>
      <c r="M1549" s="564"/>
    </row>
    <row r="1550" spans="5:13" s="563" customFormat="1">
      <c r="E1550" s="1014"/>
      <c r="K1550" s="564"/>
      <c r="M1550" s="564"/>
    </row>
    <row r="1551" spans="5:13" s="563" customFormat="1">
      <c r="E1551" s="1014"/>
      <c r="K1551" s="564"/>
      <c r="M1551" s="564"/>
    </row>
    <row r="1552" spans="5:13" s="563" customFormat="1">
      <c r="E1552" s="1014"/>
      <c r="K1552" s="564"/>
      <c r="M1552" s="564"/>
    </row>
    <row r="1553" spans="5:13" s="563" customFormat="1">
      <c r="E1553" s="1014"/>
      <c r="K1553" s="564"/>
      <c r="M1553" s="564"/>
    </row>
    <row r="1554" spans="5:13" s="563" customFormat="1">
      <c r="E1554" s="1014"/>
      <c r="K1554" s="564"/>
      <c r="M1554" s="564"/>
    </row>
    <row r="1555" spans="5:13" s="563" customFormat="1">
      <c r="E1555" s="1014"/>
      <c r="K1555" s="564"/>
      <c r="M1555" s="564"/>
    </row>
    <row r="1556" spans="5:13" s="563" customFormat="1">
      <c r="E1556" s="1014"/>
      <c r="K1556" s="564"/>
      <c r="M1556" s="564"/>
    </row>
    <row r="1557" spans="5:13" s="563" customFormat="1">
      <c r="E1557" s="1014"/>
      <c r="K1557" s="564"/>
      <c r="M1557" s="564"/>
    </row>
    <row r="1558" spans="5:13" s="563" customFormat="1">
      <c r="E1558" s="1014"/>
      <c r="K1558" s="564"/>
      <c r="M1558" s="564"/>
    </row>
    <row r="1559" spans="5:13" s="563" customFormat="1">
      <c r="E1559" s="1014"/>
      <c r="K1559" s="564"/>
      <c r="M1559" s="564"/>
    </row>
    <row r="1560" spans="5:13" s="563" customFormat="1">
      <c r="E1560" s="1014"/>
      <c r="K1560" s="564"/>
      <c r="M1560" s="564"/>
    </row>
    <row r="1561" spans="5:13" s="563" customFormat="1">
      <c r="E1561" s="1014"/>
      <c r="K1561" s="564"/>
      <c r="M1561" s="564"/>
    </row>
    <row r="1562" spans="5:13" s="563" customFormat="1">
      <c r="E1562" s="1014"/>
      <c r="K1562" s="564"/>
      <c r="M1562" s="564"/>
    </row>
    <row r="1563" spans="5:13" s="563" customFormat="1">
      <c r="E1563" s="1014"/>
      <c r="K1563" s="564"/>
      <c r="M1563" s="564"/>
    </row>
    <row r="1564" spans="5:13" s="563" customFormat="1">
      <c r="E1564" s="1014"/>
      <c r="K1564" s="564"/>
      <c r="M1564" s="564"/>
    </row>
    <row r="1565" spans="5:13" s="563" customFormat="1">
      <c r="E1565" s="1014"/>
      <c r="K1565" s="564"/>
      <c r="M1565" s="564"/>
    </row>
    <row r="1566" spans="5:13" s="563" customFormat="1">
      <c r="E1566" s="1014"/>
      <c r="K1566" s="564"/>
      <c r="M1566" s="564"/>
    </row>
    <row r="1567" spans="5:13" s="563" customFormat="1">
      <c r="E1567" s="1014"/>
      <c r="K1567" s="564"/>
      <c r="M1567" s="564"/>
    </row>
    <row r="1568" spans="5:13" s="563" customFormat="1">
      <c r="E1568" s="1014"/>
      <c r="K1568" s="564"/>
      <c r="M1568" s="564"/>
    </row>
    <row r="1569" spans="5:13" s="563" customFormat="1">
      <c r="E1569" s="1014"/>
      <c r="K1569" s="564"/>
      <c r="M1569" s="564"/>
    </row>
    <row r="1570" spans="5:13" s="563" customFormat="1">
      <c r="E1570" s="1014"/>
      <c r="K1570" s="564"/>
      <c r="M1570" s="564"/>
    </row>
    <row r="1571" spans="5:13" s="563" customFormat="1">
      <c r="E1571" s="1014"/>
      <c r="K1571" s="564"/>
      <c r="M1571" s="564"/>
    </row>
    <row r="1572" spans="5:13" s="563" customFormat="1">
      <c r="E1572" s="1014"/>
      <c r="K1572" s="564"/>
      <c r="M1572" s="564"/>
    </row>
    <row r="1573" spans="5:13" s="563" customFormat="1">
      <c r="E1573" s="1014"/>
      <c r="K1573" s="564"/>
      <c r="M1573" s="564"/>
    </row>
    <row r="1574" spans="5:13" s="563" customFormat="1">
      <c r="E1574" s="1014"/>
      <c r="K1574" s="564"/>
      <c r="M1574" s="564"/>
    </row>
    <row r="1575" spans="5:13" s="563" customFormat="1">
      <c r="E1575" s="1014"/>
      <c r="K1575" s="564"/>
      <c r="M1575" s="564"/>
    </row>
    <row r="1576" spans="5:13" s="563" customFormat="1">
      <c r="E1576" s="1014"/>
      <c r="K1576" s="564"/>
      <c r="M1576" s="564"/>
    </row>
    <row r="1577" spans="5:13" s="563" customFormat="1">
      <c r="E1577" s="1014"/>
      <c r="K1577" s="564"/>
      <c r="M1577" s="564"/>
    </row>
    <row r="1578" spans="5:13" s="563" customFormat="1">
      <c r="E1578" s="1014"/>
      <c r="K1578" s="564"/>
      <c r="M1578" s="564"/>
    </row>
    <row r="1579" spans="5:13" s="563" customFormat="1">
      <c r="E1579" s="1014"/>
      <c r="K1579" s="564"/>
      <c r="M1579" s="564"/>
    </row>
    <row r="1580" spans="5:13" s="563" customFormat="1">
      <c r="E1580" s="1014"/>
      <c r="K1580" s="564"/>
      <c r="M1580" s="564"/>
    </row>
    <row r="1581" spans="5:13" s="563" customFormat="1">
      <c r="E1581" s="1014"/>
      <c r="K1581" s="564"/>
      <c r="M1581" s="564"/>
    </row>
    <row r="1582" spans="5:13" s="563" customFormat="1">
      <c r="E1582" s="1014"/>
      <c r="K1582" s="564"/>
      <c r="M1582" s="564"/>
    </row>
    <row r="1583" spans="5:13" s="563" customFormat="1">
      <c r="E1583" s="1014"/>
      <c r="K1583" s="564"/>
      <c r="M1583" s="564"/>
    </row>
    <row r="1584" spans="5:13" s="563" customFormat="1">
      <c r="E1584" s="1014"/>
      <c r="K1584" s="564"/>
      <c r="M1584" s="564"/>
    </row>
    <row r="1585" spans="5:13" s="563" customFormat="1">
      <c r="E1585" s="1014"/>
      <c r="K1585" s="564"/>
      <c r="M1585" s="564"/>
    </row>
    <row r="1586" spans="5:13" s="563" customFormat="1">
      <c r="E1586" s="1014"/>
      <c r="K1586" s="564"/>
      <c r="M1586" s="564"/>
    </row>
    <row r="1587" spans="5:13" s="563" customFormat="1">
      <c r="E1587" s="1014"/>
      <c r="K1587" s="564"/>
      <c r="M1587" s="564"/>
    </row>
    <row r="1588" spans="5:13" s="563" customFormat="1">
      <c r="E1588" s="1014"/>
      <c r="K1588" s="564"/>
      <c r="M1588" s="564"/>
    </row>
    <row r="1589" spans="5:13" s="563" customFormat="1">
      <c r="E1589" s="1014"/>
      <c r="K1589" s="564"/>
      <c r="M1589" s="564"/>
    </row>
    <row r="1590" spans="5:13" s="563" customFormat="1">
      <c r="E1590" s="1014"/>
      <c r="K1590" s="564"/>
      <c r="M1590" s="564"/>
    </row>
    <row r="1591" spans="5:13" s="563" customFormat="1">
      <c r="E1591" s="1014"/>
      <c r="K1591" s="564"/>
      <c r="M1591" s="564"/>
    </row>
    <row r="1592" spans="5:13" s="563" customFormat="1">
      <c r="E1592" s="1014"/>
      <c r="K1592" s="564"/>
      <c r="M1592" s="564"/>
    </row>
    <row r="1593" spans="5:13" s="563" customFormat="1">
      <c r="E1593" s="1014"/>
      <c r="K1593" s="564"/>
      <c r="M1593" s="564"/>
    </row>
    <row r="1594" spans="5:13" s="563" customFormat="1">
      <c r="E1594" s="1014"/>
      <c r="K1594" s="564"/>
      <c r="M1594" s="564"/>
    </row>
    <row r="1595" spans="5:13" s="563" customFormat="1">
      <c r="E1595" s="1014"/>
      <c r="K1595" s="564"/>
      <c r="M1595" s="564"/>
    </row>
    <row r="1596" spans="5:13" s="563" customFormat="1">
      <c r="E1596" s="1014"/>
      <c r="K1596" s="564"/>
      <c r="M1596" s="564"/>
    </row>
    <row r="1597" spans="5:13" s="563" customFormat="1">
      <c r="E1597" s="1014"/>
      <c r="K1597" s="564"/>
      <c r="M1597" s="564"/>
    </row>
    <row r="1598" spans="5:13" s="563" customFormat="1">
      <c r="E1598" s="1014"/>
      <c r="K1598" s="564"/>
      <c r="M1598" s="564"/>
    </row>
    <row r="1599" spans="5:13" s="563" customFormat="1">
      <c r="E1599" s="1014"/>
      <c r="K1599" s="564"/>
      <c r="M1599" s="564"/>
    </row>
    <row r="1600" spans="5:13" s="563" customFormat="1">
      <c r="E1600" s="1014"/>
      <c r="K1600" s="564"/>
      <c r="M1600" s="564"/>
    </row>
    <row r="1601" spans="5:13" s="563" customFormat="1">
      <c r="E1601" s="1014"/>
      <c r="K1601" s="564"/>
      <c r="M1601" s="564"/>
    </row>
    <row r="1602" spans="5:13" s="563" customFormat="1">
      <c r="E1602" s="1014"/>
      <c r="K1602" s="564"/>
      <c r="M1602" s="564"/>
    </row>
    <row r="1603" spans="5:13" s="563" customFormat="1">
      <c r="E1603" s="1014"/>
      <c r="K1603" s="564"/>
      <c r="M1603" s="564"/>
    </row>
    <row r="1604" spans="5:13" s="563" customFormat="1">
      <c r="E1604" s="1014"/>
      <c r="K1604" s="564"/>
      <c r="M1604" s="564"/>
    </row>
    <row r="1605" spans="5:13" s="563" customFormat="1">
      <c r="E1605" s="1014"/>
      <c r="K1605" s="564"/>
      <c r="M1605" s="564"/>
    </row>
    <row r="1606" spans="5:13" s="563" customFormat="1">
      <c r="E1606" s="1014"/>
      <c r="K1606" s="564"/>
      <c r="M1606" s="564"/>
    </row>
    <row r="1607" spans="5:13" s="563" customFormat="1">
      <c r="E1607" s="1014"/>
      <c r="K1607" s="564"/>
      <c r="M1607" s="564"/>
    </row>
    <row r="1608" spans="5:13" s="563" customFormat="1">
      <c r="E1608" s="1014"/>
      <c r="K1608" s="564"/>
      <c r="M1608" s="564"/>
    </row>
    <row r="1609" spans="5:13" s="563" customFormat="1">
      <c r="E1609" s="1014"/>
      <c r="K1609" s="564"/>
      <c r="M1609" s="564"/>
    </row>
    <row r="1610" spans="5:13" s="563" customFormat="1">
      <c r="E1610" s="1014"/>
      <c r="K1610" s="564"/>
      <c r="M1610" s="564"/>
    </row>
    <row r="1611" spans="5:13" s="563" customFormat="1">
      <c r="E1611" s="1014"/>
      <c r="K1611" s="564"/>
      <c r="M1611" s="564"/>
    </row>
    <row r="1612" spans="5:13" s="563" customFormat="1">
      <c r="E1612" s="1014"/>
      <c r="K1612" s="564"/>
      <c r="M1612" s="564"/>
    </row>
    <row r="1613" spans="5:13" s="563" customFormat="1">
      <c r="E1613" s="1014"/>
      <c r="K1613" s="564"/>
      <c r="M1613" s="564"/>
    </row>
    <row r="1614" spans="5:13" s="563" customFormat="1">
      <c r="E1614" s="1014"/>
      <c r="K1614" s="564"/>
      <c r="M1614" s="564"/>
    </row>
    <row r="1615" spans="5:13" s="563" customFormat="1">
      <c r="E1615" s="1014"/>
      <c r="K1615" s="564"/>
      <c r="M1615" s="564"/>
    </row>
    <row r="1616" spans="5:13" s="563" customFormat="1">
      <c r="E1616" s="1014"/>
      <c r="K1616" s="564"/>
      <c r="M1616" s="564"/>
    </row>
    <row r="1617" spans="5:13" s="563" customFormat="1">
      <c r="E1617" s="1014"/>
      <c r="K1617" s="564"/>
      <c r="M1617" s="564"/>
    </row>
    <row r="1618" spans="5:13" s="563" customFormat="1">
      <c r="E1618" s="1014"/>
      <c r="K1618" s="564"/>
      <c r="M1618" s="564"/>
    </row>
    <row r="1619" spans="5:13" s="563" customFormat="1">
      <c r="E1619" s="1014"/>
      <c r="K1619" s="564"/>
      <c r="M1619" s="564"/>
    </row>
    <row r="1620" spans="5:13" s="563" customFormat="1">
      <c r="E1620" s="1014"/>
      <c r="K1620" s="564"/>
      <c r="M1620" s="564"/>
    </row>
    <row r="1621" spans="5:13" s="563" customFormat="1">
      <c r="E1621" s="1014"/>
      <c r="K1621" s="564"/>
      <c r="M1621" s="564"/>
    </row>
    <row r="1622" spans="5:13" s="563" customFormat="1">
      <c r="E1622" s="1014"/>
      <c r="K1622" s="564"/>
      <c r="M1622" s="564"/>
    </row>
    <row r="1623" spans="5:13" s="563" customFormat="1">
      <c r="E1623" s="1014"/>
      <c r="K1623" s="564"/>
      <c r="M1623" s="564"/>
    </row>
    <row r="1624" spans="5:13" s="563" customFormat="1">
      <c r="E1624" s="1014"/>
      <c r="K1624" s="564"/>
      <c r="M1624" s="564"/>
    </row>
    <row r="1625" spans="5:13" s="563" customFormat="1">
      <c r="E1625" s="1014"/>
      <c r="K1625" s="564"/>
      <c r="M1625" s="564"/>
    </row>
    <row r="1626" spans="5:13" s="563" customFormat="1">
      <c r="E1626" s="1014"/>
      <c r="K1626" s="564"/>
      <c r="M1626" s="564"/>
    </row>
    <row r="1627" spans="5:13" s="563" customFormat="1">
      <c r="E1627" s="1014"/>
      <c r="K1627" s="564"/>
      <c r="M1627" s="564"/>
    </row>
    <row r="1628" spans="5:13" s="563" customFormat="1">
      <c r="E1628" s="1014"/>
      <c r="K1628" s="564"/>
      <c r="M1628" s="564"/>
    </row>
    <row r="1629" spans="5:13" s="563" customFormat="1">
      <c r="E1629" s="1014"/>
      <c r="K1629" s="564"/>
      <c r="M1629" s="564"/>
    </row>
    <row r="1630" spans="5:13" s="563" customFormat="1">
      <c r="E1630" s="1014"/>
      <c r="K1630" s="564"/>
      <c r="M1630" s="564"/>
    </row>
    <row r="1631" spans="5:13" s="563" customFormat="1">
      <c r="E1631" s="1014"/>
      <c r="K1631" s="564"/>
      <c r="M1631" s="564"/>
    </row>
    <row r="1632" spans="5:13" s="563" customFormat="1">
      <c r="E1632" s="1014"/>
      <c r="K1632" s="564"/>
      <c r="M1632" s="564"/>
    </row>
    <row r="1633" spans="5:13" s="563" customFormat="1">
      <c r="E1633" s="1014"/>
      <c r="K1633" s="564"/>
      <c r="M1633" s="564"/>
    </row>
    <row r="1634" spans="5:13" s="563" customFormat="1">
      <c r="E1634" s="1014"/>
      <c r="K1634" s="564"/>
      <c r="M1634" s="564"/>
    </row>
    <row r="1635" spans="5:13" s="563" customFormat="1">
      <c r="E1635" s="1014"/>
      <c r="K1635" s="564"/>
      <c r="M1635" s="564"/>
    </row>
    <row r="1636" spans="5:13" s="563" customFormat="1">
      <c r="E1636" s="1014"/>
      <c r="K1636" s="564"/>
      <c r="M1636" s="564"/>
    </row>
    <row r="1637" spans="5:13" s="563" customFormat="1">
      <c r="E1637" s="1014"/>
      <c r="K1637" s="564"/>
      <c r="M1637" s="564"/>
    </row>
    <row r="1638" spans="5:13" s="563" customFormat="1">
      <c r="E1638" s="1014"/>
      <c r="K1638" s="564"/>
      <c r="M1638" s="564"/>
    </row>
    <row r="1639" spans="5:13" s="563" customFormat="1">
      <c r="E1639" s="1014"/>
      <c r="K1639" s="564"/>
      <c r="M1639" s="564"/>
    </row>
    <row r="1640" spans="5:13" s="563" customFormat="1">
      <c r="E1640" s="1014"/>
      <c r="K1640" s="564"/>
      <c r="M1640" s="564"/>
    </row>
    <row r="1641" spans="5:13" s="563" customFormat="1">
      <c r="E1641" s="1014"/>
      <c r="K1641" s="564"/>
      <c r="M1641" s="564"/>
    </row>
    <row r="1642" spans="5:13" s="563" customFormat="1">
      <c r="E1642" s="1014"/>
      <c r="K1642" s="564"/>
      <c r="M1642" s="564"/>
    </row>
    <row r="1643" spans="5:13" s="563" customFormat="1">
      <c r="E1643" s="1014"/>
      <c r="K1643" s="564"/>
      <c r="M1643" s="564"/>
    </row>
    <row r="1644" spans="5:13" s="563" customFormat="1">
      <c r="E1644" s="1014"/>
      <c r="K1644" s="564"/>
      <c r="M1644" s="564"/>
    </row>
    <row r="1645" spans="5:13" s="563" customFormat="1">
      <c r="E1645" s="1014"/>
      <c r="K1645" s="564"/>
      <c r="M1645" s="564"/>
    </row>
    <row r="1646" spans="5:13" s="563" customFormat="1">
      <c r="E1646" s="1014"/>
      <c r="K1646" s="564"/>
      <c r="M1646" s="564"/>
    </row>
    <row r="1647" spans="5:13" s="563" customFormat="1">
      <c r="E1647" s="1014"/>
      <c r="K1647" s="564"/>
      <c r="M1647" s="564"/>
    </row>
    <row r="1648" spans="5:13" s="563" customFormat="1">
      <c r="E1648" s="1014"/>
      <c r="K1648" s="564"/>
      <c r="M1648" s="564"/>
    </row>
    <row r="1649" spans="5:13" s="563" customFormat="1">
      <c r="E1649" s="1014"/>
      <c r="K1649" s="564"/>
      <c r="M1649" s="564"/>
    </row>
    <row r="1650" spans="5:13" s="563" customFormat="1">
      <c r="E1650" s="1014"/>
      <c r="K1650" s="564"/>
      <c r="M1650" s="564"/>
    </row>
    <row r="1651" spans="5:13" s="563" customFormat="1">
      <c r="E1651" s="1014"/>
      <c r="K1651" s="564"/>
      <c r="M1651" s="564"/>
    </row>
    <row r="1652" spans="5:13" s="563" customFormat="1">
      <c r="E1652" s="1014"/>
      <c r="K1652" s="564"/>
      <c r="M1652" s="564"/>
    </row>
    <row r="1653" spans="5:13" s="563" customFormat="1">
      <c r="E1653" s="1014"/>
      <c r="K1653" s="564"/>
      <c r="M1653" s="564"/>
    </row>
    <row r="1654" spans="5:13" s="563" customFormat="1">
      <c r="E1654" s="1014"/>
      <c r="K1654" s="564"/>
      <c r="M1654" s="564"/>
    </row>
    <row r="1655" spans="5:13" s="563" customFormat="1">
      <c r="E1655" s="1014"/>
      <c r="K1655" s="564"/>
      <c r="M1655" s="564"/>
    </row>
    <row r="1656" spans="5:13" s="563" customFormat="1">
      <c r="E1656" s="1014"/>
      <c r="K1656" s="564"/>
      <c r="M1656" s="564"/>
    </row>
    <row r="1657" spans="5:13" s="563" customFormat="1">
      <c r="E1657" s="1014"/>
      <c r="K1657" s="564"/>
      <c r="M1657" s="564"/>
    </row>
    <row r="1658" spans="5:13" s="563" customFormat="1">
      <c r="E1658" s="1014"/>
      <c r="K1658" s="564"/>
      <c r="M1658" s="564"/>
    </row>
    <row r="1659" spans="5:13" s="563" customFormat="1">
      <c r="E1659" s="1014"/>
      <c r="K1659" s="564"/>
      <c r="M1659" s="564"/>
    </row>
    <row r="1660" spans="5:13" s="563" customFormat="1">
      <c r="E1660" s="1014"/>
      <c r="K1660" s="564"/>
      <c r="M1660" s="564"/>
    </row>
    <row r="1661" spans="5:13" s="563" customFormat="1">
      <c r="E1661" s="1014"/>
      <c r="K1661" s="564"/>
      <c r="M1661" s="564"/>
    </row>
    <row r="1662" spans="5:13" s="563" customFormat="1">
      <c r="E1662" s="1014"/>
      <c r="K1662" s="564"/>
      <c r="M1662" s="564"/>
    </row>
    <row r="1663" spans="5:13" s="563" customFormat="1">
      <c r="E1663" s="1014"/>
      <c r="K1663" s="564"/>
      <c r="M1663" s="564"/>
    </row>
    <row r="1664" spans="5:13" s="563" customFormat="1">
      <c r="E1664" s="1014"/>
      <c r="K1664" s="564"/>
      <c r="M1664" s="564"/>
    </row>
    <row r="1665" spans="5:13" s="563" customFormat="1">
      <c r="E1665" s="1014"/>
      <c r="K1665" s="564"/>
      <c r="M1665" s="564"/>
    </row>
    <row r="1666" spans="5:13" s="563" customFormat="1">
      <c r="E1666" s="1014"/>
      <c r="K1666" s="564"/>
      <c r="M1666" s="564"/>
    </row>
    <row r="1667" spans="5:13" s="563" customFormat="1">
      <c r="E1667" s="1014"/>
      <c r="K1667" s="564"/>
      <c r="M1667" s="564"/>
    </row>
    <row r="1668" spans="5:13" s="563" customFormat="1">
      <c r="E1668" s="1014"/>
      <c r="K1668" s="564"/>
      <c r="M1668" s="564"/>
    </row>
    <row r="1669" spans="5:13" s="563" customFormat="1">
      <c r="E1669" s="1014"/>
      <c r="K1669" s="564"/>
      <c r="M1669" s="564"/>
    </row>
    <row r="1670" spans="5:13" s="563" customFormat="1">
      <c r="E1670" s="1014"/>
      <c r="K1670" s="564"/>
      <c r="M1670" s="564"/>
    </row>
    <row r="1671" spans="5:13" s="563" customFormat="1">
      <c r="E1671" s="1014"/>
      <c r="K1671" s="564"/>
      <c r="M1671" s="564"/>
    </row>
    <row r="1672" spans="5:13" s="563" customFormat="1">
      <c r="E1672" s="1014"/>
      <c r="K1672" s="564"/>
      <c r="M1672" s="564"/>
    </row>
    <row r="1673" spans="5:13" s="563" customFormat="1">
      <c r="E1673" s="1014"/>
      <c r="K1673" s="564"/>
      <c r="M1673" s="564"/>
    </row>
    <row r="1674" spans="5:13" s="563" customFormat="1">
      <c r="E1674" s="1014"/>
      <c r="K1674" s="564"/>
      <c r="M1674" s="564"/>
    </row>
    <row r="1675" spans="5:13" s="563" customFormat="1">
      <c r="E1675" s="1014"/>
      <c r="K1675" s="564"/>
      <c r="M1675" s="564"/>
    </row>
    <row r="1676" spans="5:13" s="563" customFormat="1">
      <c r="E1676" s="1014"/>
      <c r="K1676" s="564"/>
      <c r="M1676" s="564"/>
    </row>
    <row r="1677" spans="5:13" s="563" customFormat="1">
      <c r="E1677" s="1014"/>
      <c r="K1677" s="564"/>
      <c r="M1677" s="564"/>
    </row>
    <row r="1678" spans="5:13" s="563" customFormat="1">
      <c r="E1678" s="1014"/>
      <c r="K1678" s="564"/>
      <c r="M1678" s="564"/>
    </row>
    <row r="1679" spans="5:13" s="563" customFormat="1">
      <c r="E1679" s="1014"/>
      <c r="K1679" s="564"/>
      <c r="M1679" s="564"/>
    </row>
    <row r="1680" spans="5:13" s="563" customFormat="1">
      <c r="E1680" s="1014"/>
      <c r="K1680" s="564"/>
      <c r="M1680" s="564"/>
    </row>
    <row r="1681" spans="5:13" s="563" customFormat="1">
      <c r="E1681" s="1014"/>
      <c r="K1681" s="564"/>
      <c r="M1681" s="564"/>
    </row>
    <row r="1682" spans="5:13" s="563" customFormat="1">
      <c r="E1682" s="1014"/>
      <c r="K1682" s="564"/>
      <c r="M1682" s="564"/>
    </row>
    <row r="1683" spans="5:13" s="563" customFormat="1">
      <c r="E1683" s="1014"/>
      <c r="K1683" s="564"/>
      <c r="M1683" s="564"/>
    </row>
    <row r="1684" spans="5:13" s="563" customFormat="1">
      <c r="E1684" s="1014"/>
      <c r="K1684" s="564"/>
      <c r="M1684" s="564"/>
    </row>
    <row r="1685" spans="5:13" s="563" customFormat="1">
      <c r="E1685" s="1014"/>
      <c r="K1685" s="564"/>
      <c r="M1685" s="564"/>
    </row>
    <row r="1686" spans="5:13" s="563" customFormat="1">
      <c r="E1686" s="1014"/>
      <c r="K1686" s="564"/>
      <c r="M1686" s="564"/>
    </row>
    <row r="1687" spans="5:13" s="563" customFormat="1">
      <c r="E1687" s="1014"/>
      <c r="K1687" s="564"/>
      <c r="M1687" s="564"/>
    </row>
    <row r="1688" spans="5:13" s="563" customFormat="1">
      <c r="E1688" s="1014"/>
      <c r="K1688" s="564"/>
      <c r="M1688" s="564"/>
    </row>
    <row r="1689" spans="5:13" s="563" customFormat="1">
      <c r="E1689" s="1014"/>
      <c r="K1689" s="564"/>
      <c r="M1689" s="564"/>
    </row>
    <row r="1690" spans="5:13" s="563" customFormat="1">
      <c r="E1690" s="1014"/>
      <c r="K1690" s="564"/>
      <c r="M1690" s="564"/>
    </row>
    <row r="1691" spans="5:13" s="563" customFormat="1">
      <c r="E1691" s="1014"/>
      <c r="K1691" s="564"/>
      <c r="M1691" s="564"/>
    </row>
    <row r="1692" spans="5:13" s="563" customFormat="1">
      <c r="E1692" s="1014"/>
      <c r="K1692" s="564"/>
      <c r="M1692" s="564"/>
    </row>
    <row r="1693" spans="5:13" s="563" customFormat="1">
      <c r="E1693" s="1014"/>
      <c r="K1693" s="564"/>
      <c r="M1693" s="564"/>
    </row>
    <row r="1694" spans="5:13" s="563" customFormat="1">
      <c r="E1694" s="1014"/>
      <c r="K1694" s="564"/>
      <c r="M1694" s="564"/>
    </row>
    <row r="1695" spans="5:13" s="563" customFormat="1">
      <c r="E1695" s="1014"/>
      <c r="K1695" s="564"/>
      <c r="M1695" s="564"/>
    </row>
    <row r="1696" spans="5:13" s="563" customFormat="1">
      <c r="E1696" s="1014"/>
      <c r="K1696" s="564"/>
      <c r="M1696" s="564"/>
    </row>
    <row r="1697" spans="5:13" s="563" customFormat="1">
      <c r="E1697" s="1014"/>
      <c r="K1697" s="564"/>
      <c r="M1697" s="564"/>
    </row>
    <row r="1698" spans="5:13" s="563" customFormat="1">
      <c r="E1698" s="1014"/>
      <c r="K1698" s="564"/>
      <c r="M1698" s="564"/>
    </row>
    <row r="1699" spans="5:13" s="563" customFormat="1">
      <c r="E1699" s="1014"/>
      <c r="K1699" s="564"/>
      <c r="M1699" s="564"/>
    </row>
    <row r="1700" spans="5:13" s="563" customFormat="1">
      <c r="E1700" s="1014"/>
      <c r="K1700" s="564"/>
      <c r="M1700" s="564"/>
    </row>
    <row r="1701" spans="5:13" s="563" customFormat="1">
      <c r="E1701" s="1014"/>
      <c r="K1701" s="564"/>
      <c r="M1701" s="564"/>
    </row>
    <row r="1702" spans="5:13" s="563" customFormat="1">
      <c r="E1702" s="1014"/>
      <c r="K1702" s="564"/>
      <c r="M1702" s="564"/>
    </row>
    <row r="1703" spans="5:13" s="563" customFormat="1">
      <c r="E1703" s="1014"/>
      <c r="K1703" s="564"/>
      <c r="M1703" s="564"/>
    </row>
    <row r="1704" spans="5:13" s="563" customFormat="1">
      <c r="E1704" s="1014"/>
      <c r="K1704" s="564"/>
      <c r="M1704" s="564"/>
    </row>
    <row r="1705" spans="5:13" s="563" customFormat="1">
      <c r="E1705" s="1014"/>
      <c r="K1705" s="564"/>
      <c r="M1705" s="564"/>
    </row>
    <row r="1706" spans="5:13" s="563" customFormat="1">
      <c r="E1706" s="1014"/>
      <c r="K1706" s="564"/>
      <c r="M1706" s="564"/>
    </row>
    <row r="1707" spans="5:13" s="563" customFormat="1">
      <c r="E1707" s="1014"/>
      <c r="K1707" s="564"/>
      <c r="M1707" s="564"/>
    </row>
    <row r="1708" spans="5:13" s="563" customFormat="1">
      <c r="E1708" s="1014"/>
      <c r="K1708" s="564"/>
      <c r="M1708" s="564"/>
    </row>
    <row r="1709" spans="5:13" s="563" customFormat="1">
      <c r="E1709" s="1014"/>
      <c r="K1709" s="564"/>
      <c r="M1709" s="564"/>
    </row>
    <row r="1710" spans="5:13" s="563" customFormat="1">
      <c r="E1710" s="1014"/>
      <c r="K1710" s="564"/>
      <c r="M1710" s="564"/>
    </row>
    <row r="1711" spans="5:13" s="563" customFormat="1">
      <c r="E1711" s="1014"/>
      <c r="K1711" s="564"/>
      <c r="M1711" s="564"/>
    </row>
    <row r="1712" spans="5:13" s="563" customFormat="1">
      <c r="E1712" s="1014"/>
      <c r="K1712" s="564"/>
      <c r="M1712" s="564"/>
    </row>
    <row r="1713" spans="5:13" s="563" customFormat="1">
      <c r="E1713" s="1014"/>
      <c r="K1713" s="564"/>
      <c r="M1713" s="564"/>
    </row>
    <row r="1714" spans="5:13" s="563" customFormat="1">
      <c r="E1714" s="1014"/>
      <c r="K1714" s="564"/>
      <c r="M1714" s="564"/>
    </row>
    <row r="1715" spans="5:13" s="563" customFormat="1">
      <c r="E1715" s="1014"/>
      <c r="K1715" s="564"/>
      <c r="M1715" s="564"/>
    </row>
    <row r="1716" spans="5:13" s="563" customFormat="1">
      <c r="E1716" s="1014"/>
      <c r="K1716" s="564"/>
      <c r="M1716" s="564"/>
    </row>
    <row r="1717" spans="5:13" s="563" customFormat="1">
      <c r="E1717" s="1014"/>
      <c r="K1717" s="564"/>
      <c r="M1717" s="564"/>
    </row>
    <row r="1718" spans="5:13" s="563" customFormat="1">
      <c r="E1718" s="1014"/>
      <c r="K1718" s="564"/>
      <c r="M1718" s="564"/>
    </row>
    <row r="1719" spans="5:13" s="563" customFormat="1">
      <c r="E1719" s="1014"/>
      <c r="K1719" s="564"/>
      <c r="M1719" s="564"/>
    </row>
    <row r="1720" spans="5:13" s="563" customFormat="1">
      <c r="E1720" s="1014"/>
      <c r="K1720" s="564"/>
      <c r="M1720" s="564"/>
    </row>
    <row r="1721" spans="5:13" s="563" customFormat="1">
      <c r="E1721" s="1014"/>
      <c r="K1721" s="564"/>
      <c r="M1721" s="564"/>
    </row>
    <row r="1722" spans="5:13" s="563" customFormat="1">
      <c r="E1722" s="1014"/>
      <c r="K1722" s="564"/>
      <c r="M1722" s="564"/>
    </row>
    <row r="1723" spans="5:13" s="563" customFormat="1">
      <c r="E1723" s="1014"/>
      <c r="K1723" s="564"/>
      <c r="M1723" s="564"/>
    </row>
    <row r="1724" spans="5:13" s="563" customFormat="1">
      <c r="E1724" s="1014"/>
      <c r="K1724" s="564"/>
      <c r="M1724" s="564"/>
    </row>
    <row r="1725" spans="5:13" s="563" customFormat="1">
      <c r="E1725" s="1014"/>
      <c r="K1725" s="564"/>
      <c r="M1725" s="564"/>
    </row>
    <row r="1726" spans="5:13" s="563" customFormat="1">
      <c r="E1726" s="1014"/>
      <c r="K1726" s="564"/>
      <c r="M1726" s="564"/>
    </row>
    <row r="1727" spans="5:13" s="563" customFormat="1">
      <c r="E1727" s="1014"/>
      <c r="K1727" s="564"/>
      <c r="M1727" s="564"/>
    </row>
    <row r="1728" spans="5:13" s="563" customFormat="1">
      <c r="E1728" s="1014"/>
      <c r="K1728" s="564"/>
      <c r="M1728" s="564"/>
    </row>
    <row r="1729" spans="5:13" s="563" customFormat="1">
      <c r="E1729" s="1014"/>
      <c r="K1729" s="564"/>
      <c r="M1729" s="564"/>
    </row>
    <row r="1730" spans="5:13" s="563" customFormat="1">
      <c r="E1730" s="1014"/>
      <c r="K1730" s="564"/>
      <c r="M1730" s="564"/>
    </row>
    <row r="1731" spans="5:13" s="563" customFormat="1">
      <c r="E1731" s="1014"/>
      <c r="K1731" s="564"/>
      <c r="M1731" s="564"/>
    </row>
    <row r="1732" spans="5:13" s="563" customFormat="1">
      <c r="E1732" s="1014"/>
      <c r="K1732" s="564"/>
      <c r="M1732" s="564"/>
    </row>
    <row r="1733" spans="5:13" s="563" customFormat="1">
      <c r="E1733" s="1014"/>
      <c r="K1733" s="564"/>
      <c r="M1733" s="564"/>
    </row>
    <row r="1734" spans="5:13" s="563" customFormat="1">
      <c r="E1734" s="1014"/>
      <c r="K1734" s="564"/>
      <c r="M1734" s="564"/>
    </row>
    <row r="1735" spans="5:13" s="563" customFormat="1">
      <c r="E1735" s="1014"/>
      <c r="K1735" s="564"/>
      <c r="M1735" s="564"/>
    </row>
    <row r="1736" spans="5:13" s="563" customFormat="1">
      <c r="E1736" s="1014"/>
      <c r="K1736" s="564"/>
      <c r="M1736" s="564"/>
    </row>
    <row r="1737" spans="5:13" s="563" customFormat="1">
      <c r="E1737" s="1014"/>
      <c r="K1737" s="564"/>
      <c r="M1737" s="564"/>
    </row>
    <row r="1738" spans="5:13" s="563" customFormat="1">
      <c r="E1738" s="1014"/>
      <c r="K1738" s="564"/>
      <c r="M1738" s="564"/>
    </row>
    <row r="1739" spans="5:13" s="563" customFormat="1">
      <c r="E1739" s="1014"/>
      <c r="K1739" s="564"/>
      <c r="M1739" s="564"/>
    </row>
    <row r="1740" spans="5:13" s="563" customFormat="1">
      <c r="E1740" s="1014"/>
      <c r="K1740" s="564"/>
      <c r="M1740" s="564"/>
    </row>
    <row r="1741" spans="5:13" s="563" customFormat="1">
      <c r="E1741" s="1014"/>
      <c r="K1741" s="564"/>
      <c r="M1741" s="564"/>
    </row>
    <row r="1742" spans="5:13" s="563" customFormat="1">
      <c r="E1742" s="1014"/>
      <c r="K1742" s="564"/>
      <c r="M1742" s="564"/>
    </row>
    <row r="1743" spans="5:13" s="563" customFormat="1">
      <c r="E1743" s="1014"/>
      <c r="K1743" s="564"/>
      <c r="M1743" s="564"/>
    </row>
    <row r="1744" spans="5:13" s="563" customFormat="1">
      <c r="E1744" s="1014"/>
      <c r="K1744" s="564"/>
      <c r="M1744" s="564"/>
    </row>
    <row r="1745" spans="5:13" s="563" customFormat="1">
      <c r="E1745" s="1014"/>
      <c r="K1745" s="564"/>
      <c r="M1745" s="564"/>
    </row>
    <row r="1746" spans="5:13" s="563" customFormat="1">
      <c r="E1746" s="1014"/>
      <c r="K1746" s="564"/>
      <c r="M1746" s="564"/>
    </row>
    <row r="1747" spans="5:13" s="563" customFormat="1">
      <c r="E1747" s="1014"/>
      <c r="K1747" s="564"/>
      <c r="M1747" s="564"/>
    </row>
    <row r="1748" spans="5:13" s="563" customFormat="1">
      <c r="E1748" s="1014"/>
      <c r="K1748" s="564"/>
      <c r="M1748" s="564"/>
    </row>
    <row r="1749" spans="5:13" s="563" customFormat="1">
      <c r="E1749" s="1014"/>
      <c r="K1749" s="564"/>
      <c r="M1749" s="564"/>
    </row>
    <row r="1750" spans="5:13" s="563" customFormat="1">
      <c r="E1750" s="1014"/>
      <c r="K1750" s="564"/>
      <c r="M1750" s="564"/>
    </row>
    <row r="1751" spans="5:13" s="563" customFormat="1">
      <c r="E1751" s="1014"/>
      <c r="K1751" s="564"/>
      <c r="M1751" s="564"/>
    </row>
    <row r="1752" spans="5:13" s="563" customFormat="1">
      <c r="E1752" s="1014"/>
      <c r="K1752" s="564"/>
      <c r="M1752" s="564"/>
    </row>
    <row r="1753" spans="5:13" s="563" customFormat="1">
      <c r="E1753" s="1014"/>
      <c r="K1753" s="564"/>
      <c r="M1753" s="564"/>
    </row>
    <row r="1754" spans="5:13" s="563" customFormat="1">
      <c r="E1754" s="1014"/>
      <c r="K1754" s="564"/>
      <c r="M1754" s="564"/>
    </row>
    <row r="1755" spans="5:13" s="563" customFormat="1">
      <c r="E1755" s="1014"/>
      <c r="K1755" s="564"/>
      <c r="M1755" s="564"/>
    </row>
    <row r="1756" spans="5:13" s="563" customFormat="1">
      <c r="E1756" s="1014"/>
      <c r="K1756" s="564"/>
      <c r="M1756" s="564"/>
    </row>
    <row r="1757" spans="5:13" s="563" customFormat="1">
      <c r="E1757" s="1014"/>
      <c r="K1757" s="564"/>
      <c r="M1757" s="564"/>
    </row>
    <row r="1758" spans="5:13" s="563" customFormat="1">
      <c r="E1758" s="1014"/>
      <c r="K1758" s="564"/>
      <c r="M1758" s="564"/>
    </row>
    <row r="1759" spans="5:13" s="563" customFormat="1">
      <c r="E1759" s="1014"/>
      <c r="K1759" s="564"/>
      <c r="M1759" s="564"/>
    </row>
    <row r="1760" spans="5:13" s="563" customFormat="1">
      <c r="E1760" s="1014"/>
      <c r="K1760" s="564"/>
      <c r="M1760" s="564"/>
    </row>
    <row r="1761" spans="5:13" s="563" customFormat="1">
      <c r="E1761" s="1014"/>
      <c r="K1761" s="564"/>
      <c r="M1761" s="564"/>
    </row>
    <row r="1762" spans="5:13" s="563" customFormat="1">
      <c r="E1762" s="1014"/>
      <c r="K1762" s="564"/>
      <c r="M1762" s="564"/>
    </row>
    <row r="1763" spans="5:13" s="563" customFormat="1">
      <c r="E1763" s="1014"/>
      <c r="K1763" s="564"/>
      <c r="M1763" s="564"/>
    </row>
    <row r="1764" spans="5:13" s="563" customFormat="1">
      <c r="E1764" s="1014"/>
      <c r="K1764" s="564"/>
      <c r="M1764" s="564"/>
    </row>
    <row r="1765" spans="5:13" s="563" customFormat="1">
      <c r="E1765" s="1014"/>
      <c r="K1765" s="564"/>
      <c r="M1765" s="564"/>
    </row>
    <row r="1766" spans="5:13" s="563" customFormat="1">
      <c r="E1766" s="1014"/>
      <c r="K1766" s="564"/>
      <c r="M1766" s="564"/>
    </row>
    <row r="1767" spans="5:13" s="563" customFormat="1">
      <c r="E1767" s="1014"/>
      <c r="K1767" s="564"/>
      <c r="M1767" s="564"/>
    </row>
    <row r="1768" spans="5:13" s="563" customFormat="1">
      <c r="E1768" s="1014"/>
      <c r="K1768" s="564"/>
      <c r="M1768" s="564"/>
    </row>
    <row r="1769" spans="5:13" s="563" customFormat="1">
      <c r="E1769" s="1014"/>
      <c r="K1769" s="564"/>
      <c r="M1769" s="564"/>
    </row>
    <row r="1770" spans="5:13" s="563" customFormat="1">
      <c r="E1770" s="1014"/>
      <c r="K1770" s="564"/>
      <c r="M1770" s="564"/>
    </row>
    <row r="1771" spans="5:13" s="563" customFormat="1">
      <c r="E1771" s="1014"/>
      <c r="K1771" s="564"/>
      <c r="M1771" s="564"/>
    </row>
    <row r="1772" spans="5:13" s="563" customFormat="1">
      <c r="E1772" s="1014"/>
      <c r="K1772" s="564"/>
      <c r="M1772" s="564"/>
    </row>
    <row r="1773" spans="5:13" s="563" customFormat="1">
      <c r="E1773" s="1014"/>
      <c r="K1773" s="564"/>
      <c r="M1773" s="564"/>
    </row>
    <row r="1774" spans="5:13" s="563" customFormat="1">
      <c r="E1774" s="1014"/>
      <c r="K1774" s="564"/>
      <c r="M1774" s="564"/>
    </row>
    <row r="1775" spans="5:13" s="563" customFormat="1">
      <c r="E1775" s="1014"/>
      <c r="K1775" s="564"/>
      <c r="M1775" s="564"/>
    </row>
    <row r="1776" spans="5:13" s="563" customFormat="1">
      <c r="E1776" s="1014"/>
      <c r="K1776" s="564"/>
      <c r="M1776" s="564"/>
    </row>
    <row r="1777" spans="5:13" s="563" customFormat="1">
      <c r="E1777" s="1014"/>
      <c r="K1777" s="564"/>
      <c r="M1777" s="564"/>
    </row>
    <row r="1778" spans="5:13" s="563" customFormat="1">
      <c r="E1778" s="1014"/>
      <c r="K1778" s="564"/>
      <c r="M1778" s="564"/>
    </row>
    <row r="1779" spans="5:13" s="563" customFormat="1">
      <c r="E1779" s="1014"/>
      <c r="K1779" s="564"/>
      <c r="M1779" s="564"/>
    </row>
    <row r="1780" spans="5:13" s="563" customFormat="1">
      <c r="E1780" s="1014"/>
      <c r="K1780" s="564"/>
      <c r="M1780" s="564"/>
    </row>
    <row r="1781" spans="5:13" s="563" customFormat="1">
      <c r="E1781" s="1014"/>
      <c r="K1781" s="564"/>
      <c r="M1781" s="564"/>
    </row>
    <row r="1782" spans="5:13" s="563" customFormat="1">
      <c r="E1782" s="1014"/>
      <c r="K1782" s="564"/>
      <c r="M1782" s="564"/>
    </row>
    <row r="1783" spans="5:13" s="563" customFormat="1">
      <c r="E1783" s="1014"/>
      <c r="K1783" s="564"/>
      <c r="M1783" s="564"/>
    </row>
    <row r="1784" spans="5:13" s="563" customFormat="1">
      <c r="E1784" s="1014"/>
      <c r="K1784" s="564"/>
      <c r="M1784" s="564"/>
    </row>
    <row r="1785" spans="5:13" s="563" customFormat="1">
      <c r="E1785" s="1014"/>
      <c r="K1785" s="564"/>
      <c r="M1785" s="564"/>
    </row>
    <row r="1786" spans="5:13" s="563" customFormat="1">
      <c r="E1786" s="1014"/>
      <c r="K1786" s="564"/>
      <c r="M1786" s="564"/>
    </row>
    <row r="1787" spans="5:13" s="563" customFormat="1">
      <c r="E1787" s="1014"/>
      <c r="K1787" s="564"/>
      <c r="M1787" s="564"/>
    </row>
    <row r="1788" spans="5:13" s="563" customFormat="1">
      <c r="E1788" s="1014"/>
      <c r="K1788" s="564"/>
      <c r="M1788" s="564"/>
    </row>
    <row r="1789" spans="5:13" s="563" customFormat="1">
      <c r="E1789" s="1014"/>
      <c r="K1789" s="564"/>
      <c r="M1789" s="564"/>
    </row>
    <row r="1790" spans="5:13" s="563" customFormat="1">
      <c r="E1790" s="1014"/>
      <c r="K1790" s="564"/>
      <c r="M1790" s="564"/>
    </row>
    <row r="1791" spans="5:13" s="563" customFormat="1">
      <c r="E1791" s="1014"/>
      <c r="K1791" s="564"/>
      <c r="M1791" s="564"/>
    </row>
    <row r="1792" spans="5:13" s="563" customFormat="1">
      <c r="E1792" s="1014"/>
      <c r="K1792" s="564"/>
      <c r="M1792" s="564"/>
    </row>
    <row r="1793" spans="5:13" s="563" customFormat="1">
      <c r="E1793" s="1014"/>
      <c r="K1793" s="564"/>
      <c r="M1793" s="564"/>
    </row>
    <row r="1794" spans="5:13" s="563" customFormat="1">
      <c r="E1794" s="1014"/>
      <c r="K1794" s="564"/>
      <c r="M1794" s="564"/>
    </row>
    <row r="1795" spans="5:13" s="563" customFormat="1">
      <c r="E1795" s="1014"/>
      <c r="K1795" s="564"/>
      <c r="M1795" s="564"/>
    </row>
    <row r="1796" spans="5:13" s="563" customFormat="1">
      <c r="E1796" s="1014"/>
      <c r="K1796" s="564"/>
      <c r="M1796" s="564"/>
    </row>
    <row r="1797" spans="5:13" s="563" customFormat="1">
      <c r="E1797" s="1014"/>
      <c r="K1797" s="564"/>
      <c r="M1797" s="564"/>
    </row>
    <row r="1798" spans="5:13" s="563" customFormat="1">
      <c r="E1798" s="1014"/>
      <c r="K1798" s="564"/>
      <c r="M1798" s="564"/>
    </row>
    <row r="1799" spans="5:13" s="563" customFormat="1">
      <c r="E1799" s="1014"/>
      <c r="K1799" s="564"/>
      <c r="M1799" s="564"/>
    </row>
    <row r="1800" spans="5:13" s="563" customFormat="1">
      <c r="E1800" s="1014"/>
      <c r="K1800" s="564"/>
      <c r="M1800" s="564"/>
    </row>
    <row r="1801" spans="5:13" s="563" customFormat="1">
      <c r="E1801" s="1014"/>
      <c r="K1801" s="564"/>
      <c r="M1801" s="564"/>
    </row>
    <row r="1802" spans="5:13" s="563" customFormat="1">
      <c r="E1802" s="1014"/>
      <c r="K1802" s="564"/>
      <c r="M1802" s="564"/>
    </row>
    <row r="1803" spans="5:13" s="563" customFormat="1">
      <c r="E1803" s="1014"/>
      <c r="K1803" s="564"/>
      <c r="M1803" s="564"/>
    </row>
    <row r="1804" spans="5:13" s="563" customFormat="1">
      <c r="E1804" s="1014"/>
      <c r="K1804" s="564"/>
      <c r="M1804" s="564"/>
    </row>
    <row r="1805" spans="5:13" s="563" customFormat="1">
      <c r="E1805" s="1014"/>
      <c r="K1805" s="564"/>
      <c r="M1805" s="564"/>
    </row>
    <row r="1806" spans="5:13" s="563" customFormat="1">
      <c r="E1806" s="1014"/>
      <c r="K1806" s="564"/>
      <c r="M1806" s="564"/>
    </row>
    <row r="1807" spans="5:13" s="563" customFormat="1">
      <c r="E1807" s="1014"/>
      <c r="K1807" s="564"/>
      <c r="M1807" s="564"/>
    </row>
    <row r="1808" spans="5:13" s="563" customFormat="1">
      <c r="E1808" s="1014"/>
      <c r="K1808" s="564"/>
      <c r="M1808" s="564"/>
    </row>
    <row r="1809" spans="5:13" s="563" customFormat="1">
      <c r="E1809" s="1014"/>
      <c r="K1809" s="564"/>
      <c r="M1809" s="564"/>
    </row>
    <row r="1810" spans="5:13" s="563" customFormat="1">
      <c r="E1810" s="1014"/>
      <c r="K1810" s="564"/>
      <c r="M1810" s="564"/>
    </row>
    <row r="1811" spans="5:13" s="563" customFormat="1">
      <c r="E1811" s="1014"/>
      <c r="K1811" s="564"/>
      <c r="M1811" s="564"/>
    </row>
    <row r="1812" spans="5:13" s="563" customFormat="1">
      <c r="E1812" s="1014"/>
      <c r="K1812" s="564"/>
      <c r="M1812" s="564"/>
    </row>
    <row r="1813" spans="5:13" s="563" customFormat="1">
      <c r="E1813" s="1014"/>
      <c r="K1813" s="564"/>
      <c r="M1813" s="564"/>
    </row>
    <row r="1814" spans="5:13" s="563" customFormat="1">
      <c r="E1814" s="1014"/>
      <c r="K1814" s="564"/>
      <c r="M1814" s="564"/>
    </row>
    <row r="1815" spans="5:13" s="563" customFormat="1">
      <c r="E1815" s="1014"/>
      <c r="K1815" s="564"/>
      <c r="M1815" s="564"/>
    </row>
    <row r="1816" spans="5:13" s="563" customFormat="1">
      <c r="E1816" s="1014"/>
      <c r="K1816" s="564"/>
      <c r="M1816" s="564"/>
    </row>
    <row r="1817" spans="5:13" s="563" customFormat="1">
      <c r="E1817" s="1014"/>
      <c r="K1817" s="564"/>
      <c r="M1817" s="564"/>
    </row>
    <row r="1818" spans="5:13" s="563" customFormat="1">
      <c r="E1818" s="1014"/>
      <c r="K1818" s="564"/>
      <c r="M1818" s="564"/>
    </row>
    <row r="1819" spans="5:13" s="563" customFormat="1">
      <c r="E1819" s="1014"/>
      <c r="K1819" s="564"/>
      <c r="M1819" s="564"/>
    </row>
    <row r="1820" spans="5:13" s="563" customFormat="1">
      <c r="E1820" s="1014"/>
      <c r="K1820" s="564"/>
      <c r="M1820" s="564"/>
    </row>
    <row r="1821" spans="5:13" s="563" customFormat="1">
      <c r="E1821" s="1014"/>
      <c r="K1821" s="564"/>
      <c r="M1821" s="564"/>
    </row>
    <row r="1822" spans="5:13" s="563" customFormat="1">
      <c r="E1822" s="1014"/>
      <c r="K1822" s="564"/>
      <c r="M1822" s="564"/>
    </row>
    <row r="1823" spans="5:13" s="563" customFormat="1">
      <c r="E1823" s="1014"/>
      <c r="K1823" s="564"/>
      <c r="M1823" s="564"/>
    </row>
    <row r="1824" spans="5:13" s="563" customFormat="1">
      <c r="E1824" s="1014"/>
      <c r="K1824" s="564"/>
      <c r="M1824" s="564"/>
    </row>
    <row r="1825" spans="5:13" s="563" customFormat="1">
      <c r="E1825" s="1014"/>
      <c r="K1825" s="564"/>
      <c r="M1825" s="564"/>
    </row>
    <row r="1826" spans="5:13" s="563" customFormat="1">
      <c r="E1826" s="1014"/>
      <c r="K1826" s="564"/>
      <c r="M1826" s="564"/>
    </row>
    <row r="1827" spans="5:13" s="563" customFormat="1">
      <c r="E1827" s="1014"/>
      <c r="K1827" s="564"/>
      <c r="M1827" s="564"/>
    </row>
    <row r="1828" spans="5:13" s="563" customFormat="1">
      <c r="E1828" s="1014"/>
      <c r="K1828" s="564"/>
      <c r="M1828" s="564"/>
    </row>
    <row r="1829" spans="5:13" s="563" customFormat="1">
      <c r="E1829" s="1014"/>
      <c r="K1829" s="564"/>
      <c r="M1829" s="564"/>
    </row>
    <row r="1830" spans="5:13" s="563" customFormat="1">
      <c r="E1830" s="1014"/>
      <c r="K1830" s="564"/>
      <c r="M1830" s="564"/>
    </row>
    <row r="1831" spans="5:13" s="563" customFormat="1">
      <c r="E1831" s="1014"/>
      <c r="K1831" s="564"/>
      <c r="M1831" s="564"/>
    </row>
    <row r="1832" spans="5:13" s="563" customFormat="1">
      <c r="E1832" s="1014"/>
      <c r="K1832" s="564"/>
      <c r="M1832" s="564"/>
    </row>
    <row r="1833" spans="5:13" s="563" customFormat="1">
      <c r="E1833" s="1014"/>
      <c r="K1833" s="564"/>
      <c r="M1833" s="564"/>
    </row>
    <row r="1834" spans="5:13" s="563" customFormat="1">
      <c r="E1834" s="1014"/>
      <c r="K1834" s="564"/>
      <c r="M1834" s="564"/>
    </row>
    <row r="1835" spans="5:13" s="563" customFormat="1">
      <c r="E1835" s="1014"/>
      <c r="K1835" s="564"/>
      <c r="M1835" s="564"/>
    </row>
    <row r="1836" spans="5:13" s="563" customFormat="1">
      <c r="E1836" s="1014"/>
      <c r="K1836" s="564"/>
      <c r="M1836" s="564"/>
    </row>
    <row r="1837" spans="5:13" s="563" customFormat="1">
      <c r="E1837" s="1014"/>
      <c r="K1837" s="564"/>
      <c r="M1837" s="564"/>
    </row>
    <row r="1838" spans="5:13" s="563" customFormat="1">
      <c r="E1838" s="1014"/>
      <c r="K1838" s="564"/>
      <c r="M1838" s="564"/>
    </row>
    <row r="1839" spans="5:13" s="563" customFormat="1">
      <c r="E1839" s="1014"/>
      <c r="K1839" s="564"/>
      <c r="M1839" s="564"/>
    </row>
    <row r="1840" spans="5:13" s="563" customFormat="1">
      <c r="E1840" s="1014"/>
      <c r="K1840" s="564"/>
      <c r="M1840" s="564"/>
    </row>
    <row r="1841" spans="5:13" s="563" customFormat="1">
      <c r="E1841" s="1014"/>
      <c r="K1841" s="564"/>
      <c r="M1841" s="564"/>
    </row>
    <row r="1842" spans="5:13" s="563" customFormat="1">
      <c r="E1842" s="1014"/>
      <c r="K1842" s="564"/>
      <c r="M1842" s="564"/>
    </row>
    <row r="1843" spans="5:13" s="563" customFormat="1">
      <c r="E1843" s="1014"/>
      <c r="K1843" s="564"/>
      <c r="M1843" s="564"/>
    </row>
    <row r="1844" spans="5:13" s="563" customFormat="1">
      <c r="E1844" s="1014"/>
      <c r="K1844" s="564"/>
      <c r="M1844" s="564"/>
    </row>
    <row r="1845" spans="5:13" s="563" customFormat="1">
      <c r="E1845" s="1014"/>
      <c r="K1845" s="564"/>
      <c r="M1845" s="564"/>
    </row>
    <row r="1846" spans="5:13" s="563" customFormat="1">
      <c r="E1846" s="1014"/>
      <c r="K1846" s="564"/>
      <c r="M1846" s="564"/>
    </row>
    <row r="1847" spans="5:13" s="563" customFormat="1">
      <c r="E1847" s="1014"/>
      <c r="K1847" s="564"/>
      <c r="M1847" s="564"/>
    </row>
    <row r="1848" spans="5:13" s="563" customFormat="1">
      <c r="E1848" s="1014"/>
      <c r="K1848" s="564"/>
      <c r="M1848" s="564"/>
    </row>
    <row r="1849" spans="5:13" s="563" customFormat="1">
      <c r="E1849" s="1014"/>
      <c r="K1849" s="564"/>
      <c r="M1849" s="564"/>
    </row>
    <row r="1850" spans="5:13" s="563" customFormat="1">
      <c r="E1850" s="1014"/>
      <c r="K1850" s="564"/>
      <c r="M1850" s="564"/>
    </row>
    <row r="1851" spans="5:13" s="563" customFormat="1">
      <c r="E1851" s="1014"/>
      <c r="K1851" s="564"/>
      <c r="M1851" s="564"/>
    </row>
    <row r="1852" spans="5:13" s="563" customFormat="1">
      <c r="E1852" s="1014"/>
      <c r="K1852" s="564"/>
      <c r="M1852" s="564"/>
    </row>
    <row r="1853" spans="5:13" s="563" customFormat="1">
      <c r="E1853" s="1014"/>
      <c r="K1853" s="564"/>
      <c r="M1853" s="564"/>
    </row>
    <row r="1854" spans="5:13" s="563" customFormat="1">
      <c r="E1854" s="1014"/>
      <c r="K1854" s="564"/>
      <c r="M1854" s="564"/>
    </row>
    <row r="1855" spans="5:13" s="563" customFormat="1">
      <c r="E1855" s="1014"/>
      <c r="K1855" s="564"/>
      <c r="M1855" s="564"/>
    </row>
    <row r="1856" spans="5:13" s="563" customFormat="1">
      <c r="E1856" s="1014"/>
      <c r="K1856" s="564"/>
      <c r="M1856" s="564"/>
    </row>
    <row r="1857" spans="5:13" s="563" customFormat="1">
      <c r="E1857" s="1014"/>
      <c r="K1857" s="564"/>
      <c r="M1857" s="564"/>
    </row>
    <row r="1858" spans="5:13" s="563" customFormat="1">
      <c r="E1858" s="1014"/>
      <c r="K1858" s="564"/>
      <c r="M1858" s="564"/>
    </row>
    <row r="1859" spans="5:13" s="563" customFormat="1">
      <c r="E1859" s="1014"/>
      <c r="K1859" s="564"/>
      <c r="M1859" s="564"/>
    </row>
    <row r="1860" spans="5:13" s="563" customFormat="1">
      <c r="E1860" s="1014"/>
      <c r="K1860" s="564"/>
      <c r="M1860" s="564"/>
    </row>
    <row r="1861" spans="5:13" s="563" customFormat="1">
      <c r="E1861" s="1014"/>
      <c r="K1861" s="564"/>
      <c r="M1861" s="564"/>
    </row>
    <row r="1862" spans="5:13" s="563" customFormat="1">
      <c r="E1862" s="1014"/>
      <c r="K1862" s="564"/>
      <c r="M1862" s="564"/>
    </row>
    <row r="1863" spans="5:13" s="563" customFormat="1">
      <c r="E1863" s="1014"/>
      <c r="K1863" s="564"/>
      <c r="M1863" s="564"/>
    </row>
    <row r="1864" spans="5:13" s="563" customFormat="1">
      <c r="E1864" s="1014"/>
      <c r="K1864" s="564"/>
      <c r="M1864" s="564"/>
    </row>
    <row r="1865" spans="5:13" s="563" customFormat="1">
      <c r="E1865" s="1014"/>
      <c r="K1865" s="564"/>
      <c r="M1865" s="564"/>
    </row>
    <row r="1866" spans="5:13" s="563" customFormat="1">
      <c r="E1866" s="1014"/>
      <c r="K1866" s="564"/>
      <c r="M1866" s="564"/>
    </row>
    <row r="1867" spans="5:13" s="563" customFormat="1">
      <c r="E1867" s="1014"/>
      <c r="K1867" s="564"/>
      <c r="M1867" s="564"/>
    </row>
    <row r="1868" spans="5:13" s="563" customFormat="1">
      <c r="E1868" s="1014"/>
      <c r="K1868" s="564"/>
      <c r="M1868" s="564"/>
    </row>
    <row r="1869" spans="5:13" s="563" customFormat="1">
      <c r="E1869" s="1014"/>
      <c r="K1869" s="564"/>
      <c r="M1869" s="564"/>
    </row>
    <row r="1870" spans="5:13" s="563" customFormat="1">
      <c r="E1870" s="1014"/>
      <c r="K1870" s="564"/>
      <c r="M1870" s="564"/>
    </row>
    <row r="1871" spans="5:13" s="563" customFormat="1">
      <c r="E1871" s="1014"/>
      <c r="K1871" s="564"/>
      <c r="M1871" s="564"/>
    </row>
    <row r="1872" spans="5:13" s="563" customFormat="1">
      <c r="E1872" s="1014"/>
      <c r="K1872" s="564"/>
      <c r="M1872" s="564"/>
    </row>
    <row r="1873" spans="5:13" s="563" customFormat="1">
      <c r="E1873" s="1014"/>
      <c r="K1873" s="564"/>
      <c r="M1873" s="564"/>
    </row>
    <row r="1874" spans="5:13" s="563" customFormat="1">
      <c r="E1874" s="1014"/>
      <c r="K1874" s="564"/>
      <c r="M1874" s="564"/>
    </row>
    <row r="1875" spans="5:13" s="563" customFormat="1">
      <c r="E1875" s="1014"/>
      <c r="K1875" s="564"/>
      <c r="M1875" s="564"/>
    </row>
    <row r="1876" spans="5:13" s="563" customFormat="1">
      <c r="E1876" s="1014"/>
      <c r="K1876" s="564"/>
      <c r="M1876" s="564"/>
    </row>
    <row r="1877" spans="5:13" s="563" customFormat="1">
      <c r="E1877" s="1014"/>
      <c r="K1877" s="564"/>
      <c r="M1877" s="564"/>
    </row>
    <row r="1878" spans="5:13" s="563" customFormat="1">
      <c r="E1878" s="1014"/>
      <c r="K1878" s="564"/>
      <c r="M1878" s="564"/>
    </row>
    <row r="1879" spans="5:13" s="563" customFormat="1">
      <c r="E1879" s="1014"/>
      <c r="K1879" s="564"/>
      <c r="M1879" s="564"/>
    </row>
    <row r="1880" spans="5:13" s="563" customFormat="1">
      <c r="E1880" s="1014"/>
      <c r="K1880" s="564"/>
      <c r="M1880" s="564"/>
    </row>
    <row r="1881" spans="5:13" s="563" customFormat="1">
      <c r="E1881" s="1014"/>
      <c r="K1881" s="564"/>
      <c r="M1881" s="564"/>
    </row>
    <row r="1882" spans="5:13" s="563" customFormat="1">
      <c r="E1882" s="1014"/>
      <c r="K1882" s="564"/>
      <c r="M1882" s="564"/>
    </row>
    <row r="1883" spans="5:13" s="563" customFormat="1">
      <c r="E1883" s="1014"/>
      <c r="K1883" s="564"/>
      <c r="M1883" s="564"/>
    </row>
    <row r="1884" spans="5:13" s="563" customFormat="1">
      <c r="E1884" s="1014"/>
      <c r="K1884" s="564"/>
      <c r="M1884" s="564"/>
    </row>
    <row r="1885" spans="5:13" s="563" customFormat="1">
      <c r="E1885" s="1014"/>
      <c r="K1885" s="564"/>
      <c r="M1885" s="564"/>
    </row>
    <row r="1886" spans="5:13" s="563" customFormat="1">
      <c r="E1886" s="1014"/>
      <c r="K1886" s="564"/>
      <c r="M1886" s="564"/>
    </row>
    <row r="1887" spans="5:13" s="563" customFormat="1">
      <c r="E1887" s="1014"/>
      <c r="K1887" s="564"/>
      <c r="M1887" s="564"/>
    </row>
    <row r="1888" spans="5:13" s="563" customFormat="1">
      <c r="E1888" s="1014"/>
      <c r="K1888" s="564"/>
      <c r="M1888" s="564"/>
    </row>
    <row r="1889" spans="5:13" s="563" customFormat="1">
      <c r="E1889" s="1014"/>
      <c r="K1889" s="564"/>
      <c r="M1889" s="564"/>
    </row>
    <row r="1890" spans="5:13" s="563" customFormat="1">
      <c r="E1890" s="1014"/>
      <c r="K1890" s="564"/>
      <c r="M1890" s="564"/>
    </row>
    <row r="1891" spans="5:13" s="563" customFormat="1">
      <c r="E1891" s="1014"/>
      <c r="K1891" s="564"/>
      <c r="M1891" s="564"/>
    </row>
    <row r="1892" spans="5:13" s="563" customFormat="1">
      <c r="E1892" s="1014"/>
      <c r="K1892" s="564"/>
      <c r="M1892" s="564"/>
    </row>
    <row r="1893" spans="5:13" s="563" customFormat="1">
      <c r="E1893" s="1014"/>
      <c r="K1893" s="564"/>
      <c r="M1893" s="564"/>
    </row>
    <row r="1894" spans="5:13" s="563" customFormat="1">
      <c r="E1894" s="1014"/>
      <c r="K1894" s="564"/>
      <c r="M1894" s="564"/>
    </row>
    <row r="1895" spans="5:13" s="563" customFormat="1">
      <c r="E1895" s="1014"/>
      <c r="K1895" s="564"/>
      <c r="M1895" s="564"/>
    </row>
    <row r="1896" spans="5:13" s="563" customFormat="1">
      <c r="E1896" s="1014"/>
      <c r="K1896" s="564"/>
      <c r="M1896" s="564"/>
    </row>
    <row r="1897" spans="5:13" s="563" customFormat="1">
      <c r="E1897" s="1014"/>
      <c r="K1897" s="564"/>
      <c r="M1897" s="564"/>
    </row>
    <row r="1898" spans="5:13" s="563" customFormat="1">
      <c r="E1898" s="1014"/>
      <c r="K1898" s="564"/>
      <c r="M1898" s="564"/>
    </row>
    <row r="1899" spans="5:13" s="563" customFormat="1">
      <c r="E1899" s="1014"/>
      <c r="K1899" s="564"/>
      <c r="M1899" s="564"/>
    </row>
    <row r="1900" spans="5:13" s="563" customFormat="1">
      <c r="E1900" s="1014"/>
      <c r="K1900" s="564"/>
      <c r="M1900" s="564"/>
    </row>
    <row r="1901" spans="5:13" s="563" customFormat="1">
      <c r="E1901" s="1014"/>
      <c r="K1901" s="564"/>
      <c r="M1901" s="564"/>
    </row>
    <row r="1902" spans="5:13" s="563" customFormat="1">
      <c r="E1902" s="1014"/>
      <c r="K1902" s="564"/>
      <c r="M1902" s="564"/>
    </row>
    <row r="1903" spans="5:13" s="563" customFormat="1">
      <c r="E1903" s="1014"/>
      <c r="K1903" s="564"/>
      <c r="M1903" s="564"/>
    </row>
    <row r="1904" spans="5:13" s="563" customFormat="1">
      <c r="E1904" s="1014"/>
      <c r="K1904" s="564"/>
      <c r="M1904" s="564"/>
    </row>
    <row r="1905" spans="5:13" s="563" customFormat="1">
      <c r="E1905" s="1014"/>
      <c r="K1905" s="564"/>
      <c r="M1905" s="564"/>
    </row>
    <row r="1906" spans="5:13" s="563" customFormat="1">
      <c r="E1906" s="1014"/>
      <c r="K1906" s="564"/>
      <c r="M1906" s="564"/>
    </row>
    <row r="1907" spans="5:13" s="563" customFormat="1">
      <c r="E1907" s="1014"/>
      <c r="K1907" s="564"/>
      <c r="M1907" s="564"/>
    </row>
    <row r="1908" spans="5:13" s="563" customFormat="1">
      <c r="E1908" s="1014"/>
      <c r="K1908" s="564"/>
      <c r="M1908" s="564"/>
    </row>
    <row r="1909" spans="5:13" s="563" customFormat="1">
      <c r="E1909" s="1014"/>
      <c r="K1909" s="564"/>
      <c r="M1909" s="564"/>
    </row>
    <row r="1910" spans="5:13" s="563" customFormat="1">
      <c r="E1910" s="1014"/>
      <c r="K1910" s="564"/>
      <c r="M1910" s="564"/>
    </row>
    <row r="1911" spans="5:13" s="563" customFormat="1">
      <c r="E1911" s="1014"/>
      <c r="K1911" s="564"/>
      <c r="M1911" s="564"/>
    </row>
    <row r="1912" spans="5:13" s="563" customFormat="1">
      <c r="E1912" s="1014"/>
      <c r="K1912" s="564"/>
      <c r="M1912" s="564"/>
    </row>
    <row r="1913" spans="5:13" s="563" customFormat="1">
      <c r="E1913" s="1014"/>
      <c r="K1913" s="564"/>
      <c r="M1913" s="564"/>
    </row>
    <row r="1914" spans="5:13" s="563" customFormat="1">
      <c r="E1914" s="1014"/>
      <c r="K1914" s="564"/>
      <c r="M1914" s="564"/>
    </row>
    <row r="1915" spans="5:13" s="563" customFormat="1">
      <c r="E1915" s="1014"/>
      <c r="K1915" s="564"/>
      <c r="M1915" s="564"/>
    </row>
    <row r="1916" spans="5:13" s="563" customFormat="1">
      <c r="E1916" s="1014"/>
      <c r="K1916" s="564"/>
      <c r="M1916" s="564"/>
    </row>
    <row r="1917" spans="5:13" s="563" customFormat="1">
      <c r="E1917" s="1014"/>
      <c r="K1917" s="564"/>
      <c r="M1917" s="564"/>
    </row>
    <row r="1918" spans="5:13" s="563" customFormat="1">
      <c r="E1918" s="1014"/>
      <c r="K1918" s="564"/>
      <c r="M1918" s="564"/>
    </row>
    <row r="1919" spans="5:13" s="563" customFormat="1">
      <c r="E1919" s="1014"/>
      <c r="K1919" s="564"/>
      <c r="M1919" s="564"/>
    </row>
    <row r="1920" spans="5:13" s="563" customFormat="1">
      <c r="E1920" s="1014"/>
      <c r="K1920" s="564"/>
      <c r="M1920" s="564"/>
    </row>
    <row r="1921" spans="5:13" s="563" customFormat="1">
      <c r="E1921" s="1014"/>
      <c r="K1921" s="564"/>
      <c r="M1921" s="564"/>
    </row>
    <row r="1922" spans="5:13" s="563" customFormat="1">
      <c r="E1922" s="1014"/>
      <c r="K1922" s="564"/>
      <c r="M1922" s="564"/>
    </row>
    <row r="1923" spans="5:13" s="563" customFormat="1">
      <c r="E1923" s="1014"/>
      <c r="K1923" s="564"/>
      <c r="M1923" s="564"/>
    </row>
    <row r="1924" spans="5:13" s="563" customFormat="1">
      <c r="E1924" s="1014"/>
      <c r="K1924" s="564"/>
      <c r="M1924" s="564"/>
    </row>
    <row r="1925" spans="5:13" s="563" customFormat="1">
      <c r="E1925" s="1014"/>
      <c r="K1925" s="564"/>
      <c r="M1925" s="564"/>
    </row>
    <row r="1926" spans="5:13" s="563" customFormat="1">
      <c r="E1926" s="1014"/>
      <c r="K1926" s="564"/>
      <c r="M1926" s="564"/>
    </row>
    <row r="1927" spans="5:13" s="563" customFormat="1">
      <c r="E1927" s="1014"/>
      <c r="K1927" s="564"/>
      <c r="M1927" s="564"/>
    </row>
    <row r="1928" spans="5:13" s="563" customFormat="1">
      <c r="E1928" s="1014"/>
      <c r="K1928" s="564"/>
      <c r="M1928" s="564"/>
    </row>
    <row r="1929" spans="5:13" s="563" customFormat="1">
      <c r="E1929" s="1014"/>
      <c r="K1929" s="564"/>
      <c r="M1929" s="564"/>
    </row>
    <row r="1930" spans="5:13" s="563" customFormat="1">
      <c r="E1930" s="1014"/>
      <c r="K1930" s="564"/>
      <c r="M1930" s="564"/>
    </row>
    <row r="1931" spans="5:13" s="563" customFormat="1">
      <c r="E1931" s="1014"/>
      <c r="K1931" s="564"/>
      <c r="M1931" s="564"/>
    </row>
    <row r="1932" spans="5:13" s="563" customFormat="1">
      <c r="E1932" s="1014"/>
      <c r="K1932" s="564"/>
      <c r="M1932" s="564"/>
    </row>
    <row r="1933" spans="5:13" s="563" customFormat="1">
      <c r="E1933" s="1014"/>
      <c r="K1933" s="564"/>
      <c r="M1933" s="564"/>
    </row>
    <row r="1934" spans="5:13" s="563" customFormat="1">
      <c r="E1934" s="1014"/>
      <c r="K1934" s="564"/>
      <c r="M1934" s="564"/>
    </row>
    <row r="1935" spans="5:13" s="563" customFormat="1">
      <c r="E1935" s="1014"/>
      <c r="K1935" s="564"/>
      <c r="M1935" s="564"/>
    </row>
    <row r="1936" spans="5:13" s="563" customFormat="1">
      <c r="E1936" s="1014"/>
      <c r="K1936" s="564"/>
      <c r="M1936" s="564"/>
    </row>
    <row r="1937" spans="5:13" s="563" customFormat="1">
      <c r="E1937" s="1014"/>
      <c r="K1937" s="564"/>
      <c r="M1937" s="564"/>
    </row>
    <row r="1938" spans="5:13" s="563" customFormat="1">
      <c r="E1938" s="1014"/>
      <c r="K1938" s="564"/>
      <c r="M1938" s="564"/>
    </row>
    <row r="1939" spans="5:13" s="563" customFormat="1">
      <c r="E1939" s="1014"/>
      <c r="K1939" s="564"/>
      <c r="M1939" s="564"/>
    </row>
    <row r="1940" spans="5:13" s="563" customFormat="1">
      <c r="E1940" s="1014"/>
      <c r="K1940" s="564"/>
      <c r="M1940" s="564"/>
    </row>
    <row r="1941" spans="5:13" s="563" customFormat="1">
      <c r="E1941" s="1014"/>
      <c r="K1941" s="564"/>
      <c r="M1941" s="564"/>
    </row>
    <row r="1942" spans="5:13" s="563" customFormat="1">
      <c r="E1942" s="1014"/>
      <c r="K1942" s="564"/>
      <c r="M1942" s="564"/>
    </row>
    <row r="1943" spans="5:13" s="563" customFormat="1">
      <c r="E1943" s="1014"/>
      <c r="K1943" s="564"/>
      <c r="M1943" s="564"/>
    </row>
    <row r="1944" spans="5:13" s="563" customFormat="1">
      <c r="E1944" s="1014"/>
      <c r="K1944" s="564"/>
      <c r="M1944" s="564"/>
    </row>
    <row r="1945" spans="5:13" s="563" customFormat="1">
      <c r="E1945" s="1014"/>
      <c r="K1945" s="564"/>
      <c r="M1945" s="564"/>
    </row>
    <row r="1946" spans="5:13" s="563" customFormat="1">
      <c r="E1946" s="1014"/>
      <c r="K1946" s="564"/>
      <c r="M1946" s="564"/>
    </row>
    <row r="1947" spans="5:13" s="563" customFormat="1">
      <c r="E1947" s="1014"/>
      <c r="K1947" s="564"/>
      <c r="M1947" s="564"/>
    </row>
    <row r="1948" spans="5:13" s="563" customFormat="1">
      <c r="E1948" s="1014"/>
      <c r="K1948" s="564"/>
      <c r="M1948" s="564"/>
    </row>
    <row r="1949" spans="5:13" s="563" customFormat="1">
      <c r="E1949" s="1014"/>
      <c r="K1949" s="564"/>
      <c r="M1949" s="564"/>
    </row>
    <row r="1950" spans="5:13" s="563" customFormat="1">
      <c r="E1950" s="1014"/>
      <c r="K1950" s="564"/>
      <c r="M1950" s="564"/>
    </row>
    <row r="1951" spans="5:13" s="563" customFormat="1">
      <c r="E1951" s="1014"/>
      <c r="K1951" s="564"/>
      <c r="M1951" s="564"/>
    </row>
    <row r="1952" spans="5:13" s="563" customFormat="1">
      <c r="E1952" s="1014"/>
      <c r="K1952" s="564"/>
      <c r="M1952" s="564"/>
    </row>
    <row r="1953" spans="5:13" s="563" customFormat="1">
      <c r="E1953" s="1014"/>
      <c r="K1953" s="564"/>
      <c r="M1953" s="564"/>
    </row>
    <row r="1954" spans="5:13" s="563" customFormat="1">
      <c r="E1954" s="1014"/>
      <c r="K1954" s="564"/>
      <c r="M1954" s="564"/>
    </row>
    <row r="1955" spans="5:13" s="563" customFormat="1">
      <c r="E1955" s="1014"/>
      <c r="K1955" s="564"/>
      <c r="M1955" s="564"/>
    </row>
    <row r="1956" spans="5:13" s="563" customFormat="1">
      <c r="E1956" s="1014"/>
      <c r="K1956" s="564"/>
      <c r="M1956" s="564"/>
    </row>
    <row r="1957" spans="5:13" s="563" customFormat="1">
      <c r="E1957" s="1014"/>
      <c r="K1957" s="564"/>
      <c r="M1957" s="564"/>
    </row>
    <row r="1958" spans="5:13" s="563" customFormat="1">
      <c r="E1958" s="1014"/>
      <c r="K1958" s="564"/>
      <c r="M1958" s="564"/>
    </row>
    <row r="1959" spans="5:13" s="563" customFormat="1">
      <c r="E1959" s="1014"/>
      <c r="K1959" s="564"/>
      <c r="M1959" s="564"/>
    </row>
    <row r="1960" spans="5:13" s="563" customFormat="1">
      <c r="E1960" s="1014"/>
      <c r="K1960" s="564"/>
      <c r="M1960" s="564"/>
    </row>
    <row r="1961" spans="5:13" s="563" customFormat="1">
      <c r="E1961" s="1014"/>
      <c r="K1961" s="564"/>
      <c r="M1961" s="564"/>
    </row>
    <row r="1962" spans="5:13" s="563" customFormat="1">
      <c r="E1962" s="1014"/>
      <c r="K1962" s="564"/>
      <c r="M1962" s="564"/>
    </row>
    <row r="1963" spans="5:13" s="563" customFormat="1">
      <c r="E1963" s="1014"/>
      <c r="K1963" s="564"/>
      <c r="M1963" s="564"/>
    </row>
    <row r="1964" spans="5:13" s="563" customFormat="1">
      <c r="E1964" s="1014"/>
      <c r="K1964" s="564"/>
      <c r="M1964" s="564"/>
    </row>
    <row r="1965" spans="5:13" s="563" customFormat="1">
      <c r="E1965" s="1014"/>
      <c r="K1965" s="564"/>
      <c r="M1965" s="564"/>
    </row>
    <row r="1966" spans="5:13" s="563" customFormat="1">
      <c r="E1966" s="1014"/>
      <c r="K1966" s="564"/>
      <c r="M1966" s="564"/>
    </row>
    <row r="1967" spans="5:13" s="563" customFormat="1">
      <c r="E1967" s="1014"/>
      <c r="K1967" s="564"/>
      <c r="M1967" s="564"/>
    </row>
    <row r="1968" spans="5:13" s="563" customFormat="1">
      <c r="E1968" s="1014"/>
      <c r="K1968" s="564"/>
      <c r="M1968" s="564"/>
    </row>
    <row r="1969" spans="5:13" s="563" customFormat="1">
      <c r="E1969" s="1014"/>
      <c r="K1969" s="564"/>
      <c r="M1969" s="564"/>
    </row>
    <row r="1970" spans="5:13" s="563" customFormat="1">
      <c r="E1970" s="1014"/>
      <c r="K1970" s="564"/>
      <c r="M1970" s="564"/>
    </row>
    <row r="1971" spans="5:13" s="563" customFormat="1">
      <c r="E1971" s="1014"/>
      <c r="K1971" s="564"/>
      <c r="M1971" s="564"/>
    </row>
    <row r="1972" spans="5:13" s="563" customFormat="1">
      <c r="E1972" s="1014"/>
      <c r="K1972" s="564"/>
      <c r="M1972" s="564"/>
    </row>
    <row r="1973" spans="5:13" s="563" customFormat="1">
      <c r="E1973" s="1014"/>
      <c r="K1973" s="564"/>
      <c r="M1973" s="564"/>
    </row>
    <row r="1974" spans="5:13" s="563" customFormat="1">
      <c r="E1974" s="1014"/>
      <c r="K1974" s="564"/>
      <c r="M1974" s="564"/>
    </row>
    <row r="1975" spans="5:13" s="563" customFormat="1">
      <c r="E1975" s="1014"/>
      <c r="K1975" s="564"/>
      <c r="M1975" s="564"/>
    </row>
    <row r="1976" spans="5:13" s="563" customFormat="1">
      <c r="E1976" s="1014"/>
      <c r="K1976" s="564"/>
      <c r="M1976" s="564"/>
    </row>
    <row r="1977" spans="5:13" s="563" customFormat="1">
      <c r="E1977" s="1014"/>
      <c r="K1977" s="564"/>
      <c r="M1977" s="564"/>
    </row>
    <row r="1978" spans="5:13" s="563" customFormat="1">
      <c r="E1978" s="1014"/>
      <c r="K1978" s="564"/>
      <c r="M1978" s="564"/>
    </row>
    <row r="1979" spans="5:13" s="563" customFormat="1">
      <c r="E1979" s="1014"/>
      <c r="K1979" s="564"/>
      <c r="M1979" s="564"/>
    </row>
    <row r="1980" spans="5:13" s="563" customFormat="1">
      <c r="E1980" s="1014"/>
      <c r="K1980" s="564"/>
      <c r="M1980" s="564"/>
    </row>
    <row r="1981" spans="5:13" s="563" customFormat="1">
      <c r="E1981" s="1014"/>
      <c r="K1981" s="564"/>
      <c r="M1981" s="564"/>
    </row>
    <row r="1982" spans="5:13" s="563" customFormat="1">
      <c r="E1982" s="1014"/>
      <c r="K1982" s="564"/>
      <c r="M1982" s="564"/>
    </row>
    <row r="1983" spans="5:13" s="563" customFormat="1">
      <c r="E1983" s="1014"/>
      <c r="K1983" s="564"/>
      <c r="M1983" s="564"/>
    </row>
    <row r="1984" spans="5:13" s="563" customFormat="1">
      <c r="E1984" s="1014"/>
      <c r="K1984" s="564"/>
      <c r="M1984" s="564"/>
    </row>
    <row r="1985" spans="5:13" s="563" customFormat="1">
      <c r="E1985" s="1014"/>
      <c r="K1985" s="564"/>
      <c r="M1985" s="564"/>
    </row>
    <row r="1986" spans="5:13" s="563" customFormat="1">
      <c r="E1986" s="1014"/>
      <c r="K1986" s="564"/>
      <c r="M1986" s="564"/>
    </row>
    <row r="1987" spans="5:13" s="563" customFormat="1">
      <c r="E1987" s="1014"/>
      <c r="K1987" s="564"/>
      <c r="M1987" s="564"/>
    </row>
    <row r="1988" spans="5:13" s="563" customFormat="1">
      <c r="E1988" s="1014"/>
      <c r="K1988" s="564"/>
      <c r="M1988" s="564"/>
    </row>
    <row r="1989" spans="5:13" s="563" customFormat="1">
      <c r="E1989" s="1014"/>
      <c r="K1989" s="564"/>
      <c r="M1989" s="564"/>
    </row>
    <row r="1990" spans="5:13" s="563" customFormat="1">
      <c r="E1990" s="1014"/>
      <c r="K1990" s="564"/>
      <c r="M1990" s="564"/>
    </row>
    <row r="1991" spans="5:13" s="563" customFormat="1">
      <c r="E1991" s="1014"/>
      <c r="K1991" s="564"/>
      <c r="M1991" s="564"/>
    </row>
    <row r="1992" spans="5:13" s="563" customFormat="1">
      <c r="E1992" s="1014"/>
      <c r="K1992" s="564"/>
      <c r="M1992" s="564"/>
    </row>
    <row r="1993" spans="5:13" s="563" customFormat="1">
      <c r="E1993" s="1014"/>
      <c r="K1993" s="564"/>
      <c r="M1993" s="564"/>
    </row>
    <row r="1994" spans="5:13" s="563" customFormat="1">
      <c r="E1994" s="1014"/>
      <c r="K1994" s="564"/>
      <c r="M1994" s="564"/>
    </row>
    <row r="1995" spans="5:13" s="563" customFormat="1">
      <c r="E1995" s="1014"/>
      <c r="K1995" s="564"/>
      <c r="M1995" s="564"/>
    </row>
    <row r="1996" spans="5:13" s="563" customFormat="1">
      <c r="E1996" s="1014"/>
      <c r="K1996" s="564"/>
      <c r="M1996" s="564"/>
    </row>
    <row r="1997" spans="5:13" s="563" customFormat="1">
      <c r="E1997" s="1014"/>
      <c r="K1997" s="564"/>
      <c r="M1997" s="564"/>
    </row>
    <row r="1998" spans="5:13" s="563" customFormat="1">
      <c r="E1998" s="1014"/>
      <c r="K1998" s="564"/>
      <c r="M1998" s="564"/>
    </row>
    <row r="1999" spans="5:13" s="563" customFormat="1">
      <c r="E1999" s="1014"/>
      <c r="K1999" s="564"/>
      <c r="M1999" s="564"/>
    </row>
    <row r="2000" spans="5:13" s="563" customFormat="1">
      <c r="E2000" s="1014"/>
      <c r="K2000" s="564"/>
      <c r="M2000" s="564"/>
    </row>
    <row r="2001" spans="5:13" s="563" customFormat="1">
      <c r="E2001" s="1014"/>
      <c r="K2001" s="564"/>
      <c r="M2001" s="564"/>
    </row>
    <row r="2002" spans="5:13" s="563" customFormat="1">
      <c r="E2002" s="1014"/>
      <c r="K2002" s="564"/>
      <c r="M2002" s="564"/>
    </row>
    <row r="2003" spans="5:13" s="563" customFormat="1">
      <c r="E2003" s="1014"/>
      <c r="K2003" s="564"/>
      <c r="M2003" s="564"/>
    </row>
    <row r="2004" spans="5:13" s="563" customFormat="1">
      <c r="E2004" s="1014"/>
      <c r="K2004" s="564"/>
      <c r="M2004" s="564"/>
    </row>
    <row r="2005" spans="5:13" s="563" customFormat="1">
      <c r="E2005" s="1014"/>
      <c r="K2005" s="564"/>
      <c r="M2005" s="564"/>
    </row>
    <row r="2006" spans="5:13" s="563" customFormat="1">
      <c r="E2006" s="1014"/>
      <c r="K2006" s="564"/>
      <c r="M2006" s="564"/>
    </row>
    <row r="2007" spans="5:13" s="563" customFormat="1">
      <c r="E2007" s="1014"/>
      <c r="K2007" s="564"/>
      <c r="M2007" s="564"/>
    </row>
    <row r="2008" spans="5:13" s="563" customFormat="1">
      <c r="E2008" s="1014"/>
      <c r="K2008" s="564"/>
      <c r="M2008" s="564"/>
    </row>
    <row r="2009" spans="5:13" s="563" customFormat="1">
      <c r="E2009" s="1014"/>
      <c r="K2009" s="564"/>
      <c r="M2009" s="564"/>
    </row>
    <row r="2010" spans="5:13" s="563" customFormat="1">
      <c r="E2010" s="1014"/>
      <c r="K2010" s="564"/>
      <c r="M2010" s="564"/>
    </row>
    <row r="2011" spans="5:13" s="563" customFormat="1">
      <c r="E2011" s="1014"/>
      <c r="K2011" s="564"/>
      <c r="M2011" s="564"/>
    </row>
    <row r="2012" spans="5:13" s="563" customFormat="1">
      <c r="E2012" s="1014"/>
      <c r="K2012" s="564"/>
      <c r="M2012" s="564"/>
    </row>
    <row r="2013" spans="5:13" s="563" customFormat="1">
      <c r="E2013" s="1014"/>
      <c r="K2013" s="564"/>
      <c r="M2013" s="564"/>
    </row>
    <row r="2014" spans="5:13" s="563" customFormat="1">
      <c r="E2014" s="1014"/>
      <c r="K2014" s="564"/>
      <c r="M2014" s="564"/>
    </row>
    <row r="2015" spans="5:13" s="563" customFormat="1">
      <c r="E2015" s="1014"/>
      <c r="K2015" s="564"/>
      <c r="M2015" s="564"/>
    </row>
    <row r="2016" spans="5:13" s="563" customFormat="1">
      <c r="E2016" s="1014"/>
      <c r="K2016" s="564"/>
      <c r="M2016" s="564"/>
    </row>
    <row r="2017" spans="5:13" s="563" customFormat="1">
      <c r="E2017" s="1014"/>
      <c r="K2017" s="564"/>
      <c r="M2017" s="564"/>
    </row>
    <row r="2018" spans="5:13" s="563" customFormat="1">
      <c r="E2018" s="1014"/>
      <c r="K2018" s="564"/>
      <c r="M2018" s="564"/>
    </row>
    <row r="2019" spans="5:13" s="563" customFormat="1">
      <c r="E2019" s="1014"/>
      <c r="K2019" s="564"/>
      <c r="M2019" s="564"/>
    </row>
    <row r="2020" spans="5:13" s="563" customFormat="1">
      <c r="E2020" s="1014"/>
      <c r="K2020" s="564"/>
      <c r="M2020" s="564"/>
    </row>
    <row r="2021" spans="5:13" s="563" customFormat="1">
      <c r="E2021" s="1014"/>
      <c r="K2021" s="564"/>
      <c r="M2021" s="564"/>
    </row>
    <row r="2022" spans="5:13" s="563" customFormat="1">
      <c r="E2022" s="1014"/>
      <c r="K2022" s="564"/>
      <c r="M2022" s="564"/>
    </row>
    <row r="2023" spans="5:13" s="563" customFormat="1">
      <c r="E2023" s="1014"/>
      <c r="K2023" s="564"/>
      <c r="M2023" s="564"/>
    </row>
    <row r="2024" spans="5:13" s="563" customFormat="1">
      <c r="E2024" s="1014"/>
      <c r="K2024" s="564"/>
      <c r="M2024" s="564"/>
    </row>
    <row r="2025" spans="5:13" s="563" customFormat="1">
      <c r="E2025" s="1014"/>
      <c r="K2025" s="564"/>
      <c r="M2025" s="564"/>
    </row>
    <row r="2026" spans="5:13" s="563" customFormat="1">
      <c r="E2026" s="1014"/>
      <c r="K2026" s="564"/>
      <c r="M2026" s="564"/>
    </row>
    <row r="2027" spans="5:13" s="563" customFormat="1">
      <c r="E2027" s="1014"/>
      <c r="K2027" s="564"/>
      <c r="M2027" s="564"/>
    </row>
    <row r="2028" spans="5:13" s="563" customFormat="1">
      <c r="E2028" s="1014"/>
      <c r="K2028" s="564"/>
      <c r="M2028" s="564"/>
    </row>
    <row r="2029" spans="5:13" s="563" customFormat="1">
      <c r="E2029" s="1014"/>
      <c r="K2029" s="564"/>
      <c r="M2029" s="564"/>
    </row>
    <row r="2030" spans="5:13" s="563" customFormat="1">
      <c r="E2030" s="1014"/>
      <c r="K2030" s="564"/>
      <c r="M2030" s="564"/>
    </row>
    <row r="2031" spans="5:13" s="563" customFormat="1">
      <c r="E2031" s="1014"/>
      <c r="K2031" s="564"/>
      <c r="M2031" s="564"/>
    </row>
    <row r="2032" spans="5:13" s="563" customFormat="1">
      <c r="E2032" s="1014"/>
      <c r="K2032" s="564"/>
      <c r="M2032" s="564"/>
    </row>
    <row r="2033" spans="5:13" s="563" customFormat="1">
      <c r="E2033" s="1014"/>
      <c r="K2033" s="564"/>
      <c r="M2033" s="564"/>
    </row>
    <row r="2034" spans="5:13" s="563" customFormat="1">
      <c r="E2034" s="1014"/>
      <c r="K2034" s="564"/>
      <c r="M2034" s="564"/>
    </row>
    <row r="2035" spans="5:13" s="563" customFormat="1">
      <c r="E2035" s="1014"/>
      <c r="K2035" s="564"/>
      <c r="M2035" s="564"/>
    </row>
    <row r="2036" spans="5:13" s="563" customFormat="1">
      <c r="E2036" s="1014"/>
      <c r="K2036" s="564"/>
      <c r="M2036" s="564"/>
    </row>
    <row r="2037" spans="5:13" s="563" customFormat="1">
      <c r="E2037" s="1014"/>
      <c r="K2037" s="564"/>
      <c r="M2037" s="564"/>
    </row>
    <row r="2038" spans="5:13" s="563" customFormat="1">
      <c r="E2038" s="1014"/>
      <c r="K2038" s="564"/>
      <c r="M2038" s="564"/>
    </row>
    <row r="2039" spans="5:13" s="563" customFormat="1">
      <c r="E2039" s="1014"/>
      <c r="K2039" s="564"/>
      <c r="M2039" s="564"/>
    </row>
    <row r="2040" spans="5:13" s="563" customFormat="1">
      <c r="E2040" s="1014"/>
      <c r="K2040" s="564"/>
      <c r="M2040" s="564"/>
    </row>
    <row r="2041" spans="5:13" s="563" customFormat="1">
      <c r="E2041" s="1014"/>
      <c r="K2041" s="564"/>
      <c r="M2041" s="564"/>
    </row>
    <row r="2042" spans="5:13" s="563" customFormat="1">
      <c r="E2042" s="1014"/>
      <c r="K2042" s="564"/>
      <c r="M2042" s="564"/>
    </row>
    <row r="2043" spans="5:13" s="563" customFormat="1">
      <c r="E2043" s="1014"/>
      <c r="K2043" s="564"/>
      <c r="M2043" s="564"/>
    </row>
    <row r="2044" spans="5:13" s="563" customFormat="1">
      <c r="E2044" s="1014"/>
      <c r="K2044" s="564"/>
      <c r="M2044" s="564"/>
    </row>
    <row r="2045" spans="5:13" s="563" customFormat="1">
      <c r="E2045" s="1014"/>
      <c r="K2045" s="564"/>
      <c r="M2045" s="564"/>
    </row>
    <row r="2046" spans="5:13" s="563" customFormat="1">
      <c r="E2046" s="1014"/>
      <c r="K2046" s="564"/>
      <c r="M2046" s="564"/>
    </row>
    <row r="2047" spans="5:13" s="563" customFormat="1">
      <c r="E2047" s="1014"/>
      <c r="K2047" s="564"/>
      <c r="M2047" s="564"/>
    </row>
    <row r="2048" spans="5:13" s="563" customFormat="1">
      <c r="E2048" s="1014"/>
      <c r="K2048" s="564"/>
      <c r="M2048" s="564"/>
    </row>
    <row r="2049" spans="5:13" s="563" customFormat="1">
      <c r="E2049" s="1014"/>
      <c r="K2049" s="564"/>
      <c r="M2049" s="564"/>
    </row>
    <row r="2050" spans="5:13" s="563" customFormat="1">
      <c r="E2050" s="1014"/>
      <c r="K2050" s="564"/>
      <c r="M2050" s="564"/>
    </row>
    <row r="2051" spans="5:13" s="563" customFormat="1">
      <c r="E2051" s="1014"/>
      <c r="K2051" s="564"/>
      <c r="M2051" s="564"/>
    </row>
    <row r="2052" spans="5:13" s="563" customFormat="1">
      <c r="E2052" s="1014"/>
      <c r="K2052" s="564"/>
      <c r="M2052" s="564"/>
    </row>
    <row r="2053" spans="5:13" s="563" customFormat="1">
      <c r="E2053" s="1014"/>
      <c r="K2053" s="564"/>
      <c r="M2053" s="564"/>
    </row>
    <row r="2054" spans="5:13" s="563" customFormat="1">
      <c r="E2054" s="1014"/>
      <c r="K2054" s="564"/>
      <c r="M2054" s="564"/>
    </row>
    <row r="2055" spans="5:13" s="563" customFormat="1">
      <c r="E2055" s="1014"/>
      <c r="K2055" s="564"/>
      <c r="M2055" s="564"/>
    </row>
    <row r="2056" spans="5:13" s="563" customFormat="1">
      <c r="E2056" s="1014"/>
      <c r="K2056" s="564"/>
      <c r="M2056" s="564"/>
    </row>
    <row r="2057" spans="5:13" s="563" customFormat="1">
      <c r="E2057" s="1014"/>
      <c r="K2057" s="564"/>
      <c r="M2057" s="564"/>
    </row>
    <row r="2058" spans="5:13" s="563" customFormat="1">
      <c r="E2058" s="1014"/>
      <c r="K2058" s="564"/>
      <c r="M2058" s="564"/>
    </row>
    <row r="2059" spans="5:13" s="563" customFormat="1">
      <c r="E2059" s="1014"/>
      <c r="K2059" s="564"/>
      <c r="M2059" s="564"/>
    </row>
    <row r="2060" spans="5:13" s="563" customFormat="1">
      <c r="E2060" s="1014"/>
      <c r="K2060" s="564"/>
      <c r="M2060" s="564"/>
    </row>
    <row r="2061" spans="5:13" s="563" customFormat="1">
      <c r="E2061" s="1014"/>
      <c r="K2061" s="564"/>
      <c r="M2061" s="564"/>
    </row>
    <row r="2062" spans="5:13" s="563" customFormat="1">
      <c r="E2062" s="1014"/>
      <c r="K2062" s="564"/>
      <c r="M2062" s="564"/>
    </row>
    <row r="2063" spans="5:13" s="563" customFormat="1">
      <c r="E2063" s="1014"/>
      <c r="K2063" s="564"/>
      <c r="M2063" s="564"/>
    </row>
    <row r="2064" spans="5:13" s="563" customFormat="1">
      <c r="E2064" s="1014"/>
      <c r="K2064" s="564"/>
      <c r="M2064" s="564"/>
    </row>
    <row r="2065" spans="5:13" s="563" customFormat="1">
      <c r="E2065" s="1014"/>
      <c r="K2065" s="564"/>
      <c r="M2065" s="564"/>
    </row>
    <row r="2066" spans="5:13" s="563" customFormat="1">
      <c r="E2066" s="1014"/>
      <c r="K2066" s="564"/>
      <c r="M2066" s="564"/>
    </row>
    <row r="2067" spans="5:13" s="563" customFormat="1">
      <c r="E2067" s="1014"/>
      <c r="K2067" s="564"/>
      <c r="M2067" s="564"/>
    </row>
    <row r="2068" spans="5:13" s="563" customFormat="1">
      <c r="E2068" s="1014"/>
      <c r="K2068" s="564"/>
      <c r="M2068" s="564"/>
    </row>
    <row r="2069" spans="5:13" s="563" customFormat="1">
      <c r="E2069" s="1014"/>
      <c r="K2069" s="564"/>
      <c r="M2069" s="564"/>
    </row>
    <row r="2070" spans="5:13" s="563" customFormat="1">
      <c r="E2070" s="1014"/>
      <c r="K2070" s="564"/>
      <c r="M2070" s="564"/>
    </row>
    <row r="2071" spans="5:13" s="563" customFormat="1">
      <c r="E2071" s="1014"/>
      <c r="K2071" s="564"/>
      <c r="M2071" s="564"/>
    </row>
    <row r="2072" spans="5:13" s="563" customFormat="1">
      <c r="E2072" s="1014"/>
      <c r="K2072" s="564"/>
      <c r="M2072" s="564"/>
    </row>
    <row r="2073" spans="5:13" s="563" customFormat="1">
      <c r="E2073" s="1014"/>
      <c r="K2073" s="564"/>
      <c r="M2073" s="564"/>
    </row>
    <row r="2074" spans="5:13" s="563" customFormat="1">
      <c r="E2074" s="1014"/>
      <c r="K2074" s="564"/>
      <c r="M2074" s="564"/>
    </row>
    <row r="2075" spans="5:13" s="563" customFormat="1">
      <c r="E2075" s="1014"/>
      <c r="K2075" s="564"/>
      <c r="M2075" s="564"/>
    </row>
    <row r="2076" spans="5:13" s="563" customFormat="1">
      <c r="E2076" s="1014"/>
      <c r="K2076" s="564"/>
      <c r="M2076" s="564"/>
    </row>
    <row r="2077" spans="5:13" s="563" customFormat="1">
      <c r="E2077" s="1014"/>
      <c r="K2077" s="564"/>
      <c r="M2077" s="564"/>
    </row>
    <row r="2078" spans="5:13" s="563" customFormat="1">
      <c r="E2078" s="1014"/>
      <c r="K2078" s="564"/>
      <c r="M2078" s="564"/>
    </row>
    <row r="2079" spans="5:13" s="563" customFormat="1">
      <c r="E2079" s="1014"/>
      <c r="K2079" s="564"/>
      <c r="M2079" s="564"/>
    </row>
    <row r="2080" spans="5:13" s="563" customFormat="1">
      <c r="E2080" s="1014"/>
      <c r="K2080" s="564"/>
      <c r="M2080" s="564"/>
    </row>
    <row r="2081" spans="5:13" s="563" customFormat="1">
      <c r="E2081" s="1014"/>
      <c r="K2081" s="564"/>
      <c r="M2081" s="564"/>
    </row>
    <row r="2082" spans="5:13" s="563" customFormat="1">
      <c r="E2082" s="1014"/>
      <c r="K2082" s="564"/>
      <c r="M2082" s="564"/>
    </row>
    <row r="2083" spans="5:13" s="563" customFormat="1">
      <c r="E2083" s="1014"/>
      <c r="K2083" s="564"/>
      <c r="M2083" s="564"/>
    </row>
    <row r="2084" spans="5:13" s="563" customFormat="1">
      <c r="E2084" s="1014"/>
      <c r="K2084" s="564"/>
      <c r="M2084" s="564"/>
    </row>
    <row r="2085" spans="5:13" s="563" customFormat="1">
      <c r="E2085" s="1014"/>
      <c r="K2085" s="564"/>
      <c r="M2085" s="564"/>
    </row>
    <row r="2086" spans="5:13" s="563" customFormat="1">
      <c r="E2086" s="1014"/>
      <c r="K2086" s="564"/>
      <c r="M2086" s="564"/>
    </row>
    <row r="2087" spans="5:13" s="563" customFormat="1">
      <c r="E2087" s="1014"/>
      <c r="K2087" s="564"/>
      <c r="M2087" s="564"/>
    </row>
    <row r="2088" spans="5:13" s="563" customFormat="1">
      <c r="E2088" s="1014"/>
      <c r="K2088" s="564"/>
      <c r="M2088" s="564"/>
    </row>
    <row r="2089" spans="5:13" s="563" customFormat="1">
      <c r="E2089" s="1014"/>
      <c r="K2089" s="564"/>
      <c r="M2089" s="564"/>
    </row>
    <row r="2090" spans="5:13" s="563" customFormat="1">
      <c r="E2090" s="1014"/>
      <c r="K2090" s="564"/>
      <c r="M2090" s="564"/>
    </row>
    <row r="2091" spans="5:13" s="563" customFormat="1">
      <c r="E2091" s="1014"/>
      <c r="K2091" s="564"/>
      <c r="M2091" s="564"/>
    </row>
    <row r="2092" spans="5:13" s="563" customFormat="1">
      <c r="E2092" s="1014"/>
      <c r="K2092" s="564"/>
      <c r="M2092" s="564"/>
    </row>
    <row r="2093" spans="5:13" s="563" customFormat="1">
      <c r="E2093" s="1014"/>
      <c r="K2093" s="564"/>
      <c r="M2093" s="564"/>
    </row>
    <row r="2094" spans="5:13" s="563" customFormat="1">
      <c r="E2094" s="1014"/>
      <c r="K2094" s="564"/>
      <c r="M2094" s="564"/>
    </row>
    <row r="2095" spans="5:13" s="563" customFormat="1">
      <c r="E2095" s="1014"/>
      <c r="K2095" s="564"/>
      <c r="M2095" s="564"/>
    </row>
    <row r="2096" spans="5:13" s="563" customFormat="1">
      <c r="E2096" s="1014"/>
      <c r="K2096" s="564"/>
      <c r="M2096" s="564"/>
    </row>
    <row r="2097" spans="5:13" s="563" customFormat="1">
      <c r="E2097" s="1014"/>
      <c r="K2097" s="564"/>
      <c r="M2097" s="564"/>
    </row>
    <row r="2098" spans="5:13" s="563" customFormat="1">
      <c r="E2098" s="1014"/>
      <c r="K2098" s="564"/>
      <c r="M2098" s="564"/>
    </row>
    <row r="2099" spans="5:13" s="563" customFormat="1">
      <c r="E2099" s="1014"/>
      <c r="K2099" s="564"/>
      <c r="M2099" s="564"/>
    </row>
    <row r="2100" spans="5:13" s="563" customFormat="1">
      <c r="E2100" s="1014"/>
      <c r="K2100" s="564"/>
      <c r="M2100" s="564"/>
    </row>
    <row r="2101" spans="5:13" s="563" customFormat="1">
      <c r="E2101" s="1014"/>
      <c r="K2101" s="564"/>
      <c r="M2101" s="564"/>
    </row>
    <row r="2102" spans="5:13" s="563" customFormat="1">
      <c r="E2102" s="1014"/>
      <c r="K2102" s="564"/>
      <c r="M2102" s="564"/>
    </row>
    <row r="2103" spans="5:13" s="563" customFormat="1">
      <c r="E2103" s="1014"/>
      <c r="K2103" s="564"/>
      <c r="M2103" s="564"/>
    </row>
    <row r="2104" spans="5:13" s="563" customFormat="1">
      <c r="E2104" s="1014"/>
      <c r="K2104" s="564"/>
      <c r="M2104" s="564"/>
    </row>
    <row r="2105" spans="5:13" s="563" customFormat="1">
      <c r="E2105" s="1014"/>
      <c r="K2105" s="564"/>
      <c r="M2105" s="564"/>
    </row>
    <row r="2106" spans="5:13" s="563" customFormat="1">
      <c r="E2106" s="1014"/>
      <c r="K2106" s="564"/>
      <c r="M2106" s="564"/>
    </row>
    <row r="2107" spans="5:13" s="563" customFormat="1">
      <c r="E2107" s="1014"/>
      <c r="K2107" s="564"/>
      <c r="M2107" s="564"/>
    </row>
    <row r="2108" spans="5:13" s="563" customFormat="1">
      <c r="E2108" s="1014"/>
      <c r="K2108" s="564"/>
      <c r="M2108" s="564"/>
    </row>
    <row r="2109" spans="5:13" s="563" customFormat="1">
      <c r="E2109" s="1014"/>
      <c r="K2109" s="564"/>
      <c r="M2109" s="564"/>
    </row>
    <row r="2110" spans="5:13" s="563" customFormat="1">
      <c r="E2110" s="1014"/>
      <c r="K2110" s="564"/>
      <c r="M2110" s="564"/>
    </row>
    <row r="2111" spans="5:13" s="563" customFormat="1">
      <c r="E2111" s="1014"/>
      <c r="K2111" s="564"/>
      <c r="M2111" s="564"/>
    </row>
    <row r="2112" spans="5:13" s="563" customFormat="1">
      <c r="E2112" s="1014"/>
      <c r="K2112" s="564"/>
      <c r="M2112" s="564"/>
    </row>
    <row r="2113" spans="5:13" s="563" customFormat="1">
      <c r="E2113" s="1014"/>
      <c r="K2113" s="564"/>
      <c r="M2113" s="564"/>
    </row>
    <row r="2114" spans="5:13" s="563" customFormat="1">
      <c r="E2114" s="1014"/>
      <c r="K2114" s="564"/>
      <c r="M2114" s="564"/>
    </row>
    <row r="2115" spans="5:13" s="563" customFormat="1">
      <c r="E2115" s="1014"/>
      <c r="K2115" s="564"/>
      <c r="M2115" s="564"/>
    </row>
    <row r="2116" spans="5:13" s="563" customFormat="1">
      <c r="E2116" s="1014"/>
      <c r="K2116" s="564"/>
      <c r="M2116" s="564"/>
    </row>
    <row r="2117" spans="5:13" s="563" customFormat="1">
      <c r="E2117" s="1014"/>
      <c r="K2117" s="564"/>
      <c r="M2117" s="564"/>
    </row>
    <row r="2118" spans="5:13" s="563" customFormat="1">
      <c r="E2118" s="1014"/>
      <c r="K2118" s="564"/>
      <c r="M2118" s="564"/>
    </row>
    <row r="2119" spans="5:13" s="563" customFormat="1">
      <c r="E2119" s="1014"/>
      <c r="K2119" s="564"/>
      <c r="M2119" s="564"/>
    </row>
    <row r="2120" spans="5:13" s="563" customFormat="1">
      <c r="E2120" s="1014"/>
      <c r="K2120" s="564"/>
      <c r="M2120" s="564"/>
    </row>
    <row r="2121" spans="5:13" s="563" customFormat="1">
      <c r="E2121" s="1014"/>
      <c r="K2121" s="564"/>
      <c r="M2121" s="564"/>
    </row>
    <row r="2122" spans="5:13" s="563" customFormat="1">
      <c r="E2122" s="1014"/>
      <c r="K2122" s="564"/>
      <c r="M2122" s="564"/>
    </row>
    <row r="2123" spans="5:13" s="563" customFormat="1">
      <c r="E2123" s="1014"/>
      <c r="K2123" s="564"/>
      <c r="M2123" s="564"/>
    </row>
    <row r="2124" spans="5:13" s="563" customFormat="1">
      <c r="E2124" s="1014"/>
      <c r="K2124" s="564"/>
      <c r="M2124" s="564"/>
    </row>
    <row r="2125" spans="5:13" s="563" customFormat="1">
      <c r="E2125" s="1014"/>
      <c r="K2125" s="564"/>
      <c r="M2125" s="564"/>
    </row>
    <row r="2126" spans="5:13" s="563" customFormat="1">
      <c r="E2126" s="1014"/>
      <c r="K2126" s="564"/>
      <c r="M2126" s="564"/>
    </row>
    <row r="2127" spans="5:13" s="563" customFormat="1">
      <c r="E2127" s="1014"/>
      <c r="K2127" s="564"/>
      <c r="M2127" s="564"/>
    </row>
    <row r="2128" spans="5:13" s="563" customFormat="1">
      <c r="E2128" s="1014"/>
      <c r="K2128" s="564"/>
      <c r="M2128" s="564"/>
    </row>
    <row r="2129" spans="5:13" s="563" customFormat="1">
      <c r="E2129" s="1014"/>
      <c r="K2129" s="564"/>
      <c r="M2129" s="564"/>
    </row>
    <row r="2130" spans="5:13" s="563" customFormat="1">
      <c r="E2130" s="1014"/>
      <c r="K2130" s="564"/>
      <c r="M2130" s="564"/>
    </row>
    <row r="2131" spans="5:13" s="563" customFormat="1">
      <c r="E2131" s="1014"/>
      <c r="K2131" s="564"/>
      <c r="M2131" s="564"/>
    </row>
    <row r="2132" spans="5:13" s="563" customFormat="1">
      <c r="E2132" s="1014"/>
      <c r="K2132" s="564"/>
      <c r="M2132" s="564"/>
    </row>
    <row r="2133" spans="5:13" s="563" customFormat="1">
      <c r="E2133" s="1014"/>
      <c r="K2133" s="564"/>
      <c r="M2133" s="564"/>
    </row>
    <row r="2134" spans="5:13" s="563" customFormat="1">
      <c r="E2134" s="1014"/>
      <c r="K2134" s="564"/>
      <c r="M2134" s="564"/>
    </row>
    <row r="2135" spans="5:13" s="563" customFormat="1">
      <c r="E2135" s="1014"/>
      <c r="K2135" s="564"/>
      <c r="M2135" s="564"/>
    </row>
    <row r="2136" spans="5:13" s="563" customFormat="1">
      <c r="E2136" s="1014"/>
      <c r="K2136" s="564"/>
      <c r="M2136" s="564"/>
    </row>
    <row r="2137" spans="5:13" s="563" customFormat="1">
      <c r="E2137" s="1014"/>
      <c r="K2137" s="564"/>
      <c r="M2137" s="564"/>
    </row>
    <row r="2138" spans="5:13" s="563" customFormat="1">
      <c r="E2138" s="1014"/>
      <c r="K2138" s="564"/>
      <c r="M2138" s="564"/>
    </row>
    <row r="2139" spans="5:13" s="563" customFormat="1">
      <c r="E2139" s="1014"/>
      <c r="K2139" s="564"/>
      <c r="M2139" s="564"/>
    </row>
    <row r="2140" spans="5:13" s="563" customFormat="1">
      <c r="E2140" s="1014"/>
      <c r="K2140" s="564"/>
      <c r="M2140" s="564"/>
    </row>
    <row r="2141" spans="5:13" s="563" customFormat="1">
      <c r="E2141" s="1014"/>
      <c r="K2141" s="564"/>
      <c r="M2141" s="564"/>
    </row>
    <row r="2142" spans="5:13" s="563" customFormat="1">
      <c r="E2142" s="1014"/>
      <c r="K2142" s="564"/>
      <c r="M2142" s="564"/>
    </row>
    <row r="2143" spans="5:13" s="563" customFormat="1">
      <c r="E2143" s="1014"/>
      <c r="K2143" s="564"/>
      <c r="M2143" s="564"/>
    </row>
    <row r="2144" spans="5:13" s="563" customFormat="1">
      <c r="E2144" s="1014"/>
      <c r="K2144" s="564"/>
      <c r="M2144" s="564"/>
    </row>
    <row r="2145" spans="5:13" s="563" customFormat="1">
      <c r="E2145" s="1014"/>
      <c r="K2145" s="564"/>
      <c r="M2145" s="564"/>
    </row>
    <row r="2146" spans="5:13" s="563" customFormat="1">
      <c r="E2146" s="1014"/>
      <c r="K2146" s="564"/>
      <c r="M2146" s="564"/>
    </row>
    <row r="2147" spans="5:13" s="563" customFormat="1">
      <c r="E2147" s="1014"/>
      <c r="K2147" s="564"/>
      <c r="M2147" s="564"/>
    </row>
    <row r="2148" spans="5:13" s="563" customFormat="1">
      <c r="E2148" s="1014"/>
      <c r="K2148" s="564"/>
      <c r="M2148" s="564"/>
    </row>
    <row r="2149" spans="5:13" s="563" customFormat="1">
      <c r="E2149" s="1014"/>
      <c r="K2149" s="564"/>
      <c r="M2149" s="564"/>
    </row>
    <row r="2150" spans="5:13" s="563" customFormat="1">
      <c r="E2150" s="1014"/>
      <c r="K2150" s="564"/>
      <c r="M2150" s="564"/>
    </row>
    <row r="2151" spans="5:13" s="563" customFormat="1">
      <c r="E2151" s="1014"/>
      <c r="K2151" s="564"/>
      <c r="M2151" s="564"/>
    </row>
    <row r="2152" spans="5:13" s="563" customFormat="1">
      <c r="E2152" s="1014"/>
      <c r="K2152" s="564"/>
      <c r="M2152" s="564"/>
    </row>
    <row r="2153" spans="5:13" s="563" customFormat="1">
      <c r="E2153" s="1014"/>
      <c r="K2153" s="564"/>
      <c r="M2153" s="564"/>
    </row>
    <row r="2154" spans="5:13" s="563" customFormat="1">
      <c r="E2154" s="1014"/>
      <c r="K2154" s="564"/>
      <c r="M2154" s="564"/>
    </row>
    <row r="2155" spans="5:13" s="563" customFormat="1">
      <c r="E2155" s="1014"/>
      <c r="K2155" s="564"/>
      <c r="M2155" s="564"/>
    </row>
    <row r="2156" spans="5:13" s="563" customFormat="1">
      <c r="E2156" s="1014"/>
      <c r="K2156" s="564"/>
      <c r="M2156" s="564"/>
    </row>
    <row r="2157" spans="5:13" s="563" customFormat="1">
      <c r="E2157" s="1014"/>
      <c r="K2157" s="564"/>
      <c r="M2157" s="564"/>
    </row>
    <row r="2158" spans="5:13" s="563" customFormat="1">
      <c r="E2158" s="1014"/>
      <c r="K2158" s="564"/>
      <c r="M2158" s="564"/>
    </row>
    <row r="2159" spans="5:13" s="563" customFormat="1">
      <c r="E2159" s="1014"/>
      <c r="K2159" s="564"/>
      <c r="M2159" s="564"/>
    </row>
    <row r="2160" spans="5:13" s="563" customFormat="1">
      <c r="E2160" s="1014"/>
      <c r="K2160" s="564"/>
      <c r="M2160" s="564"/>
    </row>
    <row r="2161" spans="5:13" s="563" customFormat="1">
      <c r="E2161" s="1014"/>
      <c r="K2161" s="564"/>
      <c r="M2161" s="564"/>
    </row>
    <row r="2162" spans="5:13" s="563" customFormat="1">
      <c r="E2162" s="1014"/>
      <c r="K2162" s="564"/>
      <c r="M2162" s="564"/>
    </row>
    <row r="2163" spans="5:13" s="563" customFormat="1">
      <c r="E2163" s="1014"/>
      <c r="K2163" s="564"/>
      <c r="M2163" s="564"/>
    </row>
    <row r="2164" spans="5:13" s="563" customFormat="1">
      <c r="E2164" s="1014"/>
      <c r="K2164" s="564"/>
      <c r="M2164" s="564"/>
    </row>
    <row r="2165" spans="5:13" s="563" customFormat="1">
      <c r="E2165" s="1014"/>
      <c r="K2165" s="564"/>
      <c r="M2165" s="564"/>
    </row>
    <row r="2166" spans="5:13" s="563" customFormat="1">
      <c r="E2166" s="1014"/>
      <c r="K2166" s="564"/>
      <c r="M2166" s="564"/>
    </row>
    <row r="2167" spans="5:13" s="563" customFormat="1">
      <c r="E2167" s="1014"/>
      <c r="K2167" s="564"/>
      <c r="M2167" s="564"/>
    </row>
    <row r="2168" spans="5:13" s="563" customFormat="1">
      <c r="E2168" s="1014"/>
      <c r="K2168" s="564"/>
      <c r="M2168" s="564"/>
    </row>
    <row r="2169" spans="5:13" s="563" customFormat="1">
      <c r="E2169" s="1014"/>
      <c r="K2169" s="564"/>
      <c r="M2169" s="564"/>
    </row>
    <row r="2170" spans="5:13" s="563" customFormat="1">
      <c r="E2170" s="1014"/>
      <c r="K2170" s="564"/>
      <c r="M2170" s="564"/>
    </row>
    <row r="2171" spans="5:13" s="563" customFormat="1">
      <c r="E2171" s="1014"/>
      <c r="K2171" s="564"/>
      <c r="M2171" s="564"/>
    </row>
    <row r="2172" spans="5:13" s="563" customFormat="1">
      <c r="E2172" s="1014"/>
      <c r="K2172" s="564"/>
      <c r="M2172" s="564"/>
    </row>
    <row r="2173" spans="5:13" s="563" customFormat="1">
      <c r="E2173" s="1014"/>
      <c r="K2173" s="564"/>
      <c r="M2173" s="564"/>
    </row>
    <row r="2174" spans="5:13" s="563" customFormat="1">
      <c r="E2174" s="1014"/>
      <c r="K2174" s="564"/>
      <c r="M2174" s="564"/>
    </row>
    <row r="2175" spans="5:13" s="563" customFormat="1">
      <c r="E2175" s="1014"/>
      <c r="K2175" s="564"/>
      <c r="M2175" s="564"/>
    </row>
    <row r="2176" spans="5:13" s="563" customFormat="1">
      <c r="E2176" s="1014"/>
      <c r="K2176" s="564"/>
      <c r="M2176" s="564"/>
    </row>
    <row r="2177" spans="5:13" s="563" customFormat="1">
      <c r="E2177" s="1014"/>
      <c r="K2177" s="564"/>
      <c r="M2177" s="564"/>
    </row>
    <row r="2178" spans="5:13" s="563" customFormat="1">
      <c r="E2178" s="1014"/>
      <c r="K2178" s="564"/>
      <c r="M2178" s="564"/>
    </row>
    <row r="2179" spans="5:13" s="563" customFormat="1">
      <c r="E2179" s="1014"/>
      <c r="K2179" s="564"/>
      <c r="M2179" s="564"/>
    </row>
    <row r="2180" spans="5:13" s="563" customFormat="1">
      <c r="E2180" s="1014"/>
      <c r="K2180" s="564"/>
      <c r="M2180" s="564"/>
    </row>
    <row r="2181" spans="5:13" s="563" customFormat="1">
      <c r="E2181" s="1014"/>
      <c r="K2181" s="564"/>
      <c r="M2181" s="564"/>
    </row>
    <row r="2182" spans="5:13" s="563" customFormat="1">
      <c r="E2182" s="1014"/>
      <c r="K2182" s="564"/>
      <c r="M2182" s="564"/>
    </row>
    <row r="2183" spans="5:13" s="563" customFormat="1">
      <c r="E2183" s="1014"/>
      <c r="K2183" s="564"/>
      <c r="M2183" s="564"/>
    </row>
    <row r="2184" spans="5:13" s="563" customFormat="1">
      <c r="E2184" s="1014"/>
      <c r="K2184" s="564"/>
      <c r="M2184" s="564"/>
    </row>
    <row r="2185" spans="5:13" s="563" customFormat="1">
      <c r="E2185" s="1014"/>
      <c r="K2185" s="564"/>
      <c r="M2185" s="564"/>
    </row>
    <row r="2186" spans="5:13" s="563" customFormat="1">
      <c r="E2186" s="1014"/>
      <c r="K2186" s="564"/>
      <c r="M2186" s="564"/>
    </row>
    <row r="2187" spans="5:13" s="563" customFormat="1">
      <c r="E2187" s="1014"/>
      <c r="K2187" s="564"/>
      <c r="M2187" s="564"/>
    </row>
    <row r="2188" spans="5:13" s="563" customFormat="1">
      <c r="E2188" s="1014"/>
      <c r="K2188" s="564"/>
      <c r="M2188" s="564"/>
    </row>
    <row r="2189" spans="5:13" s="563" customFormat="1">
      <c r="E2189" s="1014"/>
      <c r="K2189" s="564"/>
      <c r="M2189" s="564"/>
    </row>
    <row r="2190" spans="5:13" s="563" customFormat="1">
      <c r="E2190" s="1014"/>
      <c r="K2190" s="564"/>
      <c r="M2190" s="564"/>
    </row>
    <row r="2191" spans="5:13" s="563" customFormat="1">
      <c r="E2191" s="1014"/>
      <c r="K2191" s="564"/>
      <c r="M2191" s="564"/>
    </row>
    <row r="2192" spans="5:13" s="563" customFormat="1">
      <c r="E2192" s="1014"/>
      <c r="K2192" s="564"/>
      <c r="M2192" s="564"/>
    </row>
    <row r="2193" spans="5:13" s="563" customFormat="1">
      <c r="E2193" s="1014"/>
      <c r="K2193" s="564"/>
      <c r="M2193" s="564"/>
    </row>
    <row r="2194" spans="5:13" s="563" customFormat="1">
      <c r="E2194" s="1014"/>
      <c r="K2194" s="564"/>
      <c r="M2194" s="564"/>
    </row>
    <row r="2195" spans="5:13" s="563" customFormat="1">
      <c r="E2195" s="1014"/>
      <c r="K2195" s="564"/>
      <c r="M2195" s="564"/>
    </row>
    <row r="2196" spans="5:13" s="563" customFormat="1">
      <c r="E2196" s="1014"/>
      <c r="K2196" s="564"/>
      <c r="M2196" s="564"/>
    </row>
    <row r="2197" spans="5:13" s="563" customFormat="1">
      <c r="E2197" s="1014"/>
      <c r="K2197" s="564"/>
      <c r="M2197" s="564"/>
    </row>
    <row r="2198" spans="5:13" s="563" customFormat="1">
      <c r="E2198" s="1014"/>
      <c r="K2198" s="564"/>
      <c r="M2198" s="564"/>
    </row>
    <row r="2199" spans="5:13" s="563" customFormat="1">
      <c r="E2199" s="1014"/>
      <c r="K2199" s="564"/>
      <c r="M2199" s="564"/>
    </row>
    <row r="2200" spans="5:13" s="563" customFormat="1">
      <c r="E2200" s="1014"/>
      <c r="K2200" s="564"/>
      <c r="M2200" s="564"/>
    </row>
    <row r="2201" spans="5:13" s="563" customFormat="1">
      <c r="E2201" s="1014"/>
      <c r="K2201" s="564"/>
      <c r="M2201" s="564"/>
    </row>
    <row r="2202" spans="5:13" s="563" customFormat="1">
      <c r="E2202" s="1014"/>
      <c r="K2202" s="564"/>
      <c r="M2202" s="564"/>
    </row>
    <row r="2203" spans="5:13" s="563" customFormat="1">
      <c r="E2203" s="1014"/>
      <c r="K2203" s="564"/>
      <c r="M2203" s="564"/>
    </row>
    <row r="2204" spans="5:13" s="563" customFormat="1">
      <c r="E2204" s="1014"/>
      <c r="K2204" s="564"/>
      <c r="M2204" s="564"/>
    </row>
    <row r="2205" spans="5:13" s="563" customFormat="1">
      <c r="E2205" s="1014"/>
      <c r="K2205" s="564"/>
      <c r="M2205" s="564"/>
    </row>
    <row r="2206" spans="5:13" s="563" customFormat="1">
      <c r="E2206" s="1014"/>
      <c r="K2206" s="564"/>
      <c r="M2206" s="564"/>
    </row>
    <row r="2207" spans="5:13" s="563" customFormat="1">
      <c r="E2207" s="1014"/>
      <c r="K2207" s="564"/>
      <c r="M2207" s="564"/>
    </row>
    <row r="2208" spans="5:13" s="563" customFormat="1">
      <c r="E2208" s="1014"/>
      <c r="K2208" s="564"/>
      <c r="M2208" s="564"/>
    </row>
    <row r="2209" spans="5:13" s="563" customFormat="1">
      <c r="E2209" s="1014"/>
      <c r="K2209" s="564"/>
      <c r="M2209" s="564"/>
    </row>
    <row r="2210" spans="5:13" s="563" customFormat="1">
      <c r="E2210" s="1014"/>
      <c r="K2210" s="564"/>
      <c r="M2210" s="564"/>
    </row>
    <row r="2211" spans="5:13" s="563" customFormat="1">
      <c r="E2211" s="1014"/>
      <c r="K2211" s="564"/>
      <c r="M2211" s="564"/>
    </row>
    <row r="2212" spans="5:13" s="563" customFormat="1">
      <c r="E2212" s="1014"/>
      <c r="K2212" s="564"/>
      <c r="M2212" s="564"/>
    </row>
    <row r="2213" spans="5:13" s="563" customFormat="1">
      <c r="E2213" s="1014"/>
      <c r="K2213" s="564"/>
      <c r="M2213" s="564"/>
    </row>
    <row r="2214" spans="5:13" s="563" customFormat="1">
      <c r="E2214" s="1014"/>
      <c r="K2214" s="564"/>
      <c r="M2214" s="564"/>
    </row>
    <row r="2215" spans="5:13" s="563" customFormat="1">
      <c r="E2215" s="1014"/>
      <c r="K2215" s="564"/>
      <c r="M2215" s="564"/>
    </row>
    <row r="2216" spans="5:13" s="563" customFormat="1">
      <c r="E2216" s="1014"/>
      <c r="K2216" s="564"/>
      <c r="M2216" s="564"/>
    </row>
    <row r="2217" spans="5:13" s="563" customFormat="1">
      <c r="E2217" s="1014"/>
      <c r="K2217" s="564"/>
      <c r="M2217" s="564"/>
    </row>
    <row r="2218" spans="5:13" s="563" customFormat="1">
      <c r="E2218" s="1014"/>
      <c r="K2218" s="564"/>
      <c r="M2218" s="564"/>
    </row>
    <row r="2219" spans="5:13" s="563" customFormat="1">
      <c r="E2219" s="1014"/>
      <c r="K2219" s="564"/>
      <c r="M2219" s="564"/>
    </row>
    <row r="2220" spans="5:13" s="563" customFormat="1">
      <c r="E2220" s="1014"/>
      <c r="K2220" s="564"/>
      <c r="M2220" s="564"/>
    </row>
    <row r="2221" spans="5:13" s="563" customFormat="1">
      <c r="E2221" s="1014"/>
      <c r="K2221" s="564"/>
      <c r="M2221" s="564"/>
    </row>
    <row r="2222" spans="5:13" s="563" customFormat="1">
      <c r="E2222" s="1014"/>
      <c r="K2222" s="564"/>
      <c r="M2222" s="564"/>
    </row>
    <row r="2223" spans="5:13" s="563" customFormat="1">
      <c r="E2223" s="1014"/>
      <c r="K2223" s="564"/>
      <c r="M2223" s="564"/>
    </row>
    <row r="2224" spans="5:13" s="563" customFormat="1">
      <c r="E2224" s="1014"/>
      <c r="K2224" s="564"/>
      <c r="M2224" s="564"/>
    </row>
    <row r="2225" spans="5:13" s="563" customFormat="1">
      <c r="E2225" s="1014"/>
      <c r="K2225" s="564"/>
      <c r="M2225" s="564"/>
    </row>
    <row r="2226" spans="5:13" s="563" customFormat="1">
      <c r="E2226" s="1014"/>
      <c r="K2226" s="564"/>
      <c r="M2226" s="564"/>
    </row>
    <row r="2227" spans="5:13" s="563" customFormat="1">
      <c r="E2227" s="1014"/>
      <c r="K2227" s="564"/>
      <c r="M2227" s="564"/>
    </row>
    <row r="2228" spans="5:13" s="563" customFormat="1">
      <c r="E2228" s="1014"/>
      <c r="K2228" s="564"/>
      <c r="M2228" s="564"/>
    </row>
    <row r="2229" spans="5:13" s="563" customFormat="1">
      <c r="E2229" s="1014"/>
      <c r="K2229" s="564"/>
      <c r="M2229" s="564"/>
    </row>
    <row r="2230" spans="5:13" s="563" customFormat="1">
      <c r="E2230" s="1014"/>
      <c r="K2230" s="564"/>
      <c r="M2230" s="564"/>
    </row>
    <row r="2231" spans="5:13" s="563" customFormat="1">
      <c r="E2231" s="1014"/>
      <c r="K2231" s="564"/>
      <c r="M2231" s="564"/>
    </row>
    <row r="2232" spans="5:13" s="563" customFormat="1">
      <c r="E2232" s="1014"/>
      <c r="K2232" s="564"/>
      <c r="M2232" s="564"/>
    </row>
    <row r="2233" spans="5:13" s="563" customFormat="1">
      <c r="E2233" s="1014"/>
      <c r="K2233" s="564"/>
      <c r="M2233" s="564"/>
    </row>
    <row r="2234" spans="5:13" s="563" customFormat="1">
      <c r="E2234" s="1014"/>
      <c r="K2234" s="564"/>
      <c r="M2234" s="564"/>
    </row>
    <row r="2235" spans="5:13" s="563" customFormat="1">
      <c r="E2235" s="1014"/>
      <c r="K2235" s="564"/>
      <c r="M2235" s="564"/>
    </row>
    <row r="2236" spans="5:13" s="563" customFormat="1">
      <c r="E2236" s="1014"/>
      <c r="K2236" s="564"/>
      <c r="M2236" s="564"/>
    </row>
    <row r="2237" spans="5:13" s="563" customFormat="1">
      <c r="E2237" s="1014"/>
      <c r="K2237" s="564"/>
      <c r="M2237" s="564"/>
    </row>
    <row r="2238" spans="5:13" s="563" customFormat="1">
      <c r="E2238" s="1014"/>
      <c r="K2238" s="564"/>
      <c r="M2238" s="564"/>
    </row>
    <row r="2239" spans="5:13" s="563" customFormat="1">
      <c r="E2239" s="1014"/>
      <c r="K2239" s="564"/>
      <c r="M2239" s="564"/>
    </row>
    <row r="2240" spans="5:13" s="563" customFormat="1">
      <c r="E2240" s="1014"/>
      <c r="K2240" s="564"/>
      <c r="M2240" s="564"/>
    </row>
    <row r="2241" spans="5:13" s="563" customFormat="1">
      <c r="E2241" s="1014"/>
      <c r="K2241" s="564"/>
      <c r="M2241" s="564"/>
    </row>
    <row r="2242" spans="5:13" s="563" customFormat="1">
      <c r="E2242" s="1014"/>
      <c r="K2242" s="564"/>
      <c r="M2242" s="564"/>
    </row>
    <row r="2243" spans="5:13" s="563" customFormat="1">
      <c r="E2243" s="1014"/>
      <c r="K2243" s="564"/>
      <c r="M2243" s="564"/>
    </row>
    <row r="2244" spans="5:13" s="563" customFormat="1">
      <c r="E2244" s="1014"/>
      <c r="K2244" s="564"/>
      <c r="M2244" s="564"/>
    </row>
    <row r="2245" spans="5:13" s="563" customFormat="1">
      <c r="E2245" s="1014"/>
      <c r="K2245" s="564"/>
      <c r="M2245" s="564"/>
    </row>
    <row r="2246" spans="5:13" s="563" customFormat="1">
      <c r="E2246" s="1014"/>
      <c r="K2246" s="564"/>
      <c r="M2246" s="564"/>
    </row>
    <row r="2247" spans="5:13" s="563" customFormat="1">
      <c r="E2247" s="1014"/>
      <c r="K2247" s="564"/>
      <c r="M2247" s="564"/>
    </row>
    <row r="2248" spans="5:13" s="563" customFormat="1">
      <c r="E2248" s="1014"/>
      <c r="K2248" s="564"/>
      <c r="M2248" s="564"/>
    </row>
    <row r="2249" spans="5:13" s="563" customFormat="1">
      <c r="E2249" s="1014"/>
      <c r="K2249" s="564"/>
      <c r="M2249" s="564"/>
    </row>
    <row r="2250" spans="5:13" s="563" customFormat="1">
      <c r="E2250" s="1014"/>
      <c r="K2250" s="564"/>
      <c r="M2250" s="564"/>
    </row>
    <row r="2251" spans="5:13" s="563" customFormat="1">
      <c r="E2251" s="1014"/>
      <c r="K2251" s="564"/>
      <c r="M2251" s="564"/>
    </row>
    <row r="2252" spans="5:13" s="563" customFormat="1">
      <c r="E2252" s="1014"/>
      <c r="K2252" s="564"/>
      <c r="M2252" s="564"/>
    </row>
    <row r="2253" spans="5:13" s="563" customFormat="1">
      <c r="E2253" s="1014"/>
      <c r="K2253" s="564"/>
      <c r="M2253" s="564"/>
    </row>
    <row r="2254" spans="5:13" s="563" customFormat="1">
      <c r="E2254" s="1014"/>
      <c r="K2254" s="564"/>
      <c r="M2254" s="564"/>
    </row>
    <row r="2255" spans="5:13" s="563" customFormat="1">
      <c r="E2255" s="1014"/>
      <c r="K2255" s="564"/>
      <c r="M2255" s="564"/>
    </row>
    <row r="2256" spans="5:13" s="563" customFormat="1">
      <c r="E2256" s="1014"/>
      <c r="K2256" s="564"/>
      <c r="M2256" s="564"/>
    </row>
    <row r="2257" spans="5:13" s="563" customFormat="1">
      <c r="E2257" s="1014"/>
      <c r="K2257" s="564"/>
      <c r="M2257" s="564"/>
    </row>
    <row r="2258" spans="5:13" s="563" customFormat="1">
      <c r="E2258" s="1014"/>
      <c r="K2258" s="564"/>
      <c r="M2258" s="564"/>
    </row>
    <row r="2259" spans="5:13" s="563" customFormat="1">
      <c r="E2259" s="1014"/>
      <c r="K2259" s="564"/>
      <c r="M2259" s="564"/>
    </row>
    <row r="2260" spans="5:13" s="563" customFormat="1">
      <c r="E2260" s="1014"/>
      <c r="K2260" s="564"/>
      <c r="M2260" s="564"/>
    </row>
    <row r="2261" spans="5:13" s="563" customFormat="1">
      <c r="E2261" s="1014"/>
      <c r="K2261" s="564"/>
      <c r="M2261" s="564"/>
    </row>
    <row r="2262" spans="5:13" s="563" customFormat="1">
      <c r="E2262" s="1014"/>
      <c r="K2262" s="564"/>
      <c r="M2262" s="564"/>
    </row>
    <row r="2263" spans="5:13" s="563" customFormat="1">
      <c r="E2263" s="1014"/>
      <c r="K2263" s="564"/>
      <c r="M2263" s="564"/>
    </row>
    <row r="2264" spans="5:13" s="563" customFormat="1">
      <c r="E2264" s="1014"/>
      <c r="K2264" s="564"/>
      <c r="M2264" s="564"/>
    </row>
    <row r="2265" spans="5:13" s="563" customFormat="1">
      <c r="E2265" s="1014"/>
      <c r="K2265" s="564"/>
      <c r="M2265" s="564"/>
    </row>
    <row r="2266" spans="5:13" s="563" customFormat="1">
      <c r="E2266" s="1014"/>
      <c r="K2266" s="564"/>
      <c r="M2266" s="564"/>
    </row>
    <row r="2267" spans="5:13" s="563" customFormat="1">
      <c r="E2267" s="1014"/>
      <c r="K2267" s="564"/>
      <c r="M2267" s="564"/>
    </row>
    <row r="2268" spans="5:13" s="563" customFormat="1">
      <c r="E2268" s="1014"/>
      <c r="K2268" s="564"/>
      <c r="M2268" s="564"/>
    </row>
    <row r="2269" spans="5:13" s="563" customFormat="1">
      <c r="E2269" s="1014"/>
      <c r="K2269" s="564"/>
      <c r="M2269" s="564"/>
    </row>
    <row r="2270" spans="5:13" s="563" customFormat="1">
      <c r="E2270" s="1014"/>
      <c r="K2270" s="564"/>
      <c r="M2270" s="564"/>
    </row>
    <row r="2271" spans="5:13" s="563" customFormat="1">
      <c r="E2271" s="1014"/>
      <c r="K2271" s="564"/>
      <c r="M2271" s="564"/>
    </row>
    <row r="2272" spans="5:13" s="563" customFormat="1">
      <c r="E2272" s="1014"/>
      <c r="K2272" s="564"/>
      <c r="M2272" s="564"/>
    </row>
    <row r="2273" spans="5:13" s="563" customFormat="1">
      <c r="E2273" s="1014"/>
      <c r="K2273" s="564"/>
      <c r="M2273" s="564"/>
    </row>
    <row r="2274" spans="5:13" s="563" customFormat="1">
      <c r="E2274" s="1014"/>
      <c r="K2274" s="564"/>
      <c r="M2274" s="564"/>
    </row>
    <row r="2275" spans="5:13" s="563" customFormat="1">
      <c r="E2275" s="1014"/>
      <c r="K2275" s="564"/>
      <c r="M2275" s="564"/>
    </row>
    <row r="2276" spans="5:13" s="563" customFormat="1">
      <c r="E2276" s="1014"/>
      <c r="K2276" s="564"/>
      <c r="M2276" s="564"/>
    </row>
    <row r="2277" spans="5:13" s="563" customFormat="1">
      <c r="E2277" s="1014"/>
      <c r="K2277" s="564"/>
      <c r="M2277" s="564"/>
    </row>
    <row r="2278" spans="5:13" s="563" customFormat="1">
      <c r="E2278" s="1014"/>
      <c r="K2278" s="564"/>
      <c r="M2278" s="564"/>
    </row>
    <row r="2279" spans="5:13" s="563" customFormat="1">
      <c r="E2279" s="1014"/>
      <c r="K2279" s="564"/>
      <c r="M2279" s="564"/>
    </row>
    <row r="2280" spans="5:13" s="563" customFormat="1">
      <c r="E2280" s="1014"/>
      <c r="K2280" s="564"/>
      <c r="M2280" s="564"/>
    </row>
    <row r="2281" spans="5:13" s="563" customFormat="1">
      <c r="E2281" s="1014"/>
      <c r="K2281" s="564"/>
      <c r="M2281" s="564"/>
    </row>
    <row r="2282" spans="5:13" s="563" customFormat="1">
      <c r="E2282" s="1014"/>
      <c r="K2282" s="564"/>
      <c r="M2282" s="564"/>
    </row>
    <row r="2283" spans="5:13" s="563" customFormat="1">
      <c r="E2283" s="1014"/>
      <c r="K2283" s="564"/>
      <c r="M2283" s="564"/>
    </row>
    <row r="2284" spans="5:13" s="563" customFormat="1">
      <c r="E2284" s="1014"/>
      <c r="K2284" s="564"/>
      <c r="M2284" s="564"/>
    </row>
    <row r="2285" spans="5:13" s="563" customFormat="1">
      <c r="E2285" s="1014"/>
      <c r="K2285" s="564"/>
      <c r="M2285" s="564"/>
    </row>
    <row r="2286" spans="5:13" s="563" customFormat="1">
      <c r="E2286" s="1014"/>
      <c r="K2286" s="564"/>
      <c r="M2286" s="564"/>
    </row>
    <row r="2287" spans="5:13" s="563" customFormat="1">
      <c r="E2287" s="1014"/>
      <c r="K2287" s="564"/>
      <c r="M2287" s="564"/>
    </row>
    <row r="2288" spans="5:13" s="563" customFormat="1">
      <c r="E2288" s="1014"/>
      <c r="K2288" s="564"/>
      <c r="M2288" s="564"/>
    </row>
    <row r="2289" spans="5:13" s="563" customFormat="1">
      <c r="E2289" s="1014"/>
      <c r="K2289" s="564"/>
      <c r="M2289" s="564"/>
    </row>
    <row r="2290" spans="5:13" s="563" customFormat="1">
      <c r="E2290" s="1014"/>
      <c r="K2290" s="564"/>
      <c r="M2290" s="564"/>
    </row>
    <row r="2291" spans="5:13" s="563" customFormat="1">
      <c r="E2291" s="1014"/>
      <c r="K2291" s="564"/>
      <c r="M2291" s="564"/>
    </row>
    <row r="2292" spans="5:13" s="563" customFormat="1">
      <c r="E2292" s="1014"/>
      <c r="K2292" s="564"/>
      <c r="M2292" s="564"/>
    </row>
    <row r="2293" spans="5:13" s="563" customFormat="1">
      <c r="E2293" s="1014"/>
      <c r="K2293" s="564"/>
      <c r="M2293" s="564"/>
    </row>
    <row r="2294" spans="5:13" s="563" customFormat="1">
      <c r="E2294" s="1014"/>
      <c r="K2294" s="564"/>
      <c r="M2294" s="564"/>
    </row>
    <row r="2295" spans="5:13" s="563" customFormat="1">
      <c r="E2295" s="1014"/>
      <c r="K2295" s="564"/>
      <c r="M2295" s="564"/>
    </row>
    <row r="2296" spans="5:13" s="563" customFormat="1">
      <c r="E2296" s="1014"/>
      <c r="K2296" s="564"/>
      <c r="M2296" s="564"/>
    </row>
    <row r="2297" spans="5:13" s="563" customFormat="1">
      <c r="E2297" s="1014"/>
      <c r="K2297" s="564"/>
      <c r="M2297" s="564"/>
    </row>
    <row r="2298" spans="5:13" s="563" customFormat="1">
      <c r="E2298" s="1014"/>
      <c r="K2298" s="564"/>
      <c r="M2298" s="564"/>
    </row>
    <row r="2299" spans="5:13" s="563" customFormat="1">
      <c r="E2299" s="1014"/>
      <c r="K2299" s="564"/>
      <c r="M2299" s="564"/>
    </row>
    <row r="2300" spans="5:13" s="563" customFormat="1">
      <c r="E2300" s="1014"/>
      <c r="K2300" s="564"/>
      <c r="M2300" s="564"/>
    </row>
    <row r="2301" spans="5:13" s="563" customFormat="1">
      <c r="E2301" s="1014"/>
      <c r="K2301" s="564"/>
      <c r="M2301" s="564"/>
    </row>
    <row r="2302" spans="5:13" s="563" customFormat="1">
      <c r="E2302" s="1014"/>
      <c r="K2302" s="564"/>
      <c r="M2302" s="564"/>
    </row>
    <row r="2303" spans="5:13" s="563" customFormat="1">
      <c r="E2303" s="1014"/>
      <c r="K2303" s="564"/>
      <c r="M2303" s="564"/>
    </row>
    <row r="2304" spans="5:13" s="563" customFormat="1">
      <c r="E2304" s="1014"/>
      <c r="K2304" s="564"/>
      <c r="M2304" s="564"/>
    </row>
    <row r="2305" spans="5:13" s="563" customFormat="1">
      <c r="E2305" s="1014"/>
      <c r="K2305" s="564"/>
      <c r="M2305" s="564"/>
    </row>
    <row r="2306" spans="5:13" s="563" customFormat="1">
      <c r="E2306" s="1014"/>
      <c r="K2306" s="564"/>
      <c r="M2306" s="564"/>
    </row>
    <row r="2307" spans="5:13" s="563" customFormat="1">
      <c r="E2307" s="1014"/>
      <c r="K2307" s="564"/>
      <c r="M2307" s="564"/>
    </row>
    <row r="2308" spans="5:13" s="563" customFormat="1">
      <c r="E2308" s="1014"/>
      <c r="K2308" s="564"/>
      <c r="M2308" s="564"/>
    </row>
    <row r="2309" spans="5:13" s="563" customFormat="1">
      <c r="E2309" s="1014"/>
      <c r="K2309" s="564"/>
      <c r="M2309" s="564"/>
    </row>
    <row r="2310" spans="5:13" s="563" customFormat="1">
      <c r="E2310" s="1014"/>
      <c r="K2310" s="564"/>
      <c r="M2310" s="564"/>
    </row>
    <row r="2311" spans="5:13" s="563" customFormat="1">
      <c r="E2311" s="1014"/>
      <c r="K2311" s="564"/>
      <c r="M2311" s="564"/>
    </row>
    <row r="2312" spans="5:13" s="563" customFormat="1">
      <c r="E2312" s="1014"/>
      <c r="K2312" s="564"/>
      <c r="M2312" s="564"/>
    </row>
    <row r="2313" spans="5:13" s="563" customFormat="1">
      <c r="E2313" s="1014"/>
      <c r="K2313" s="564"/>
      <c r="M2313" s="564"/>
    </row>
    <row r="2314" spans="5:13" s="563" customFormat="1">
      <c r="E2314" s="1014"/>
      <c r="K2314" s="564"/>
      <c r="M2314" s="564"/>
    </row>
    <row r="2315" spans="5:13" s="563" customFormat="1">
      <c r="E2315" s="1014"/>
      <c r="K2315" s="564"/>
      <c r="M2315" s="564"/>
    </row>
    <row r="2316" spans="5:13" s="563" customFormat="1">
      <c r="E2316" s="1014"/>
      <c r="K2316" s="564"/>
      <c r="M2316" s="564"/>
    </row>
    <row r="2317" spans="5:13" s="563" customFormat="1">
      <c r="E2317" s="1014"/>
      <c r="K2317" s="564"/>
      <c r="M2317" s="564"/>
    </row>
    <row r="2318" spans="5:13" s="563" customFormat="1">
      <c r="E2318" s="1014"/>
      <c r="K2318" s="564"/>
      <c r="M2318" s="564"/>
    </row>
    <row r="2319" spans="5:13" s="563" customFormat="1">
      <c r="E2319" s="1014"/>
      <c r="K2319" s="564"/>
      <c r="M2319" s="564"/>
    </row>
    <row r="2320" spans="5:13" s="563" customFormat="1">
      <c r="E2320" s="1014"/>
      <c r="K2320" s="564"/>
      <c r="M2320" s="564"/>
    </row>
    <row r="2321" spans="5:13" s="563" customFormat="1">
      <c r="E2321" s="1014"/>
      <c r="K2321" s="564"/>
      <c r="M2321" s="564"/>
    </row>
    <row r="2322" spans="5:13" s="563" customFormat="1">
      <c r="E2322" s="1014"/>
      <c r="K2322" s="564"/>
      <c r="M2322" s="564"/>
    </row>
    <row r="2323" spans="5:13" s="563" customFormat="1">
      <c r="E2323" s="1014"/>
      <c r="K2323" s="564"/>
      <c r="M2323" s="564"/>
    </row>
    <row r="2324" spans="5:13" s="563" customFormat="1">
      <c r="E2324" s="1014"/>
      <c r="K2324" s="564"/>
      <c r="M2324" s="564"/>
    </row>
    <row r="2325" spans="5:13" s="563" customFormat="1">
      <c r="E2325" s="1014"/>
      <c r="K2325" s="564"/>
      <c r="M2325" s="564"/>
    </row>
    <row r="2326" spans="5:13" s="563" customFormat="1">
      <c r="E2326" s="1014"/>
      <c r="K2326" s="564"/>
      <c r="M2326" s="564"/>
    </row>
    <row r="2327" spans="5:13" s="563" customFormat="1">
      <c r="E2327" s="1014"/>
      <c r="K2327" s="564"/>
      <c r="M2327" s="564"/>
    </row>
    <row r="2328" spans="5:13" s="563" customFormat="1">
      <c r="E2328" s="1014"/>
      <c r="K2328" s="564"/>
      <c r="M2328" s="564"/>
    </row>
    <row r="2329" spans="5:13" s="563" customFormat="1">
      <c r="E2329" s="1014"/>
      <c r="K2329" s="564"/>
      <c r="M2329" s="564"/>
    </row>
    <row r="2330" spans="5:13" s="563" customFormat="1">
      <c r="E2330" s="1014"/>
      <c r="K2330" s="564"/>
      <c r="M2330" s="564"/>
    </row>
    <row r="2331" spans="5:13" s="563" customFormat="1">
      <c r="E2331" s="1014"/>
      <c r="K2331" s="564"/>
      <c r="M2331" s="564"/>
    </row>
    <row r="2332" spans="5:13" s="563" customFormat="1">
      <c r="E2332" s="1014"/>
      <c r="K2332" s="564"/>
      <c r="M2332" s="564"/>
    </row>
    <row r="2333" spans="5:13" s="563" customFormat="1">
      <c r="E2333" s="1014"/>
      <c r="K2333" s="564"/>
      <c r="M2333" s="564"/>
    </row>
    <row r="2334" spans="5:13" s="563" customFormat="1">
      <c r="E2334" s="1014"/>
      <c r="K2334" s="564"/>
      <c r="M2334" s="564"/>
    </row>
    <row r="2335" spans="5:13" s="563" customFormat="1">
      <c r="E2335" s="1014"/>
      <c r="K2335" s="564"/>
      <c r="M2335" s="564"/>
    </row>
    <row r="2336" spans="5:13" s="563" customFormat="1">
      <c r="E2336" s="1014"/>
      <c r="K2336" s="564"/>
      <c r="M2336" s="564"/>
    </row>
    <row r="2337" spans="5:13" s="563" customFormat="1">
      <c r="E2337" s="1014"/>
      <c r="K2337" s="564"/>
      <c r="M2337" s="564"/>
    </row>
    <row r="2338" spans="5:13" s="563" customFormat="1">
      <c r="E2338" s="1014"/>
      <c r="K2338" s="564"/>
      <c r="M2338" s="564"/>
    </row>
    <row r="2339" spans="5:13" s="563" customFormat="1">
      <c r="E2339" s="1014"/>
      <c r="K2339" s="564"/>
      <c r="M2339" s="564"/>
    </row>
    <row r="2340" spans="5:13" s="563" customFormat="1">
      <c r="E2340" s="1014"/>
      <c r="K2340" s="564"/>
      <c r="M2340" s="564"/>
    </row>
    <row r="2341" spans="5:13" s="563" customFormat="1">
      <c r="E2341" s="1014"/>
      <c r="K2341" s="564"/>
      <c r="M2341" s="564"/>
    </row>
    <row r="2342" spans="5:13" s="563" customFormat="1">
      <c r="E2342" s="1014"/>
      <c r="K2342" s="564"/>
      <c r="M2342" s="564"/>
    </row>
    <row r="2343" spans="5:13" s="563" customFormat="1">
      <c r="E2343" s="1014"/>
      <c r="K2343" s="564"/>
      <c r="M2343" s="564"/>
    </row>
    <row r="2344" spans="5:13" s="563" customFormat="1">
      <c r="E2344" s="1014"/>
      <c r="K2344" s="564"/>
      <c r="M2344" s="564"/>
    </row>
    <row r="2345" spans="5:13" s="563" customFormat="1">
      <c r="E2345" s="1014"/>
      <c r="K2345" s="564"/>
      <c r="M2345" s="564"/>
    </row>
    <row r="2346" spans="5:13" s="563" customFormat="1">
      <c r="E2346" s="1014"/>
      <c r="K2346" s="564"/>
      <c r="M2346" s="564"/>
    </row>
    <row r="2347" spans="5:13" s="563" customFormat="1">
      <c r="E2347" s="1014"/>
      <c r="K2347" s="564"/>
      <c r="M2347" s="564"/>
    </row>
    <row r="2348" spans="5:13" s="563" customFormat="1">
      <c r="E2348" s="1014"/>
      <c r="K2348" s="564"/>
      <c r="M2348" s="564"/>
    </row>
    <row r="2349" spans="5:13" s="563" customFormat="1">
      <c r="E2349" s="1014"/>
      <c r="K2349" s="564"/>
      <c r="M2349" s="564"/>
    </row>
    <row r="2350" spans="5:13" s="563" customFormat="1">
      <c r="E2350" s="1014"/>
      <c r="K2350" s="564"/>
      <c r="M2350" s="564"/>
    </row>
    <row r="2351" spans="5:13" s="563" customFormat="1">
      <c r="E2351" s="1014"/>
      <c r="K2351" s="564"/>
      <c r="M2351" s="564"/>
    </row>
    <row r="2352" spans="5:13" s="563" customFormat="1">
      <c r="E2352" s="1014"/>
      <c r="K2352" s="564"/>
      <c r="M2352" s="564"/>
    </row>
    <row r="2353" spans="5:13" s="563" customFormat="1">
      <c r="E2353" s="1014"/>
      <c r="K2353" s="564"/>
      <c r="M2353" s="564"/>
    </row>
    <row r="2354" spans="5:13" s="563" customFormat="1">
      <c r="E2354" s="1014"/>
      <c r="K2354" s="564"/>
      <c r="M2354" s="564"/>
    </row>
    <row r="2355" spans="5:13" s="563" customFormat="1">
      <c r="E2355" s="1014"/>
      <c r="K2355" s="564"/>
      <c r="M2355" s="564"/>
    </row>
    <row r="2356" spans="5:13" s="563" customFormat="1">
      <c r="E2356" s="1014"/>
      <c r="K2356" s="564"/>
      <c r="M2356" s="564"/>
    </row>
    <row r="2357" spans="5:13" s="563" customFormat="1">
      <c r="E2357" s="1014"/>
      <c r="K2357" s="564"/>
      <c r="M2357" s="564"/>
    </row>
    <row r="2358" spans="5:13" s="563" customFormat="1">
      <c r="E2358" s="1014"/>
      <c r="K2358" s="564"/>
      <c r="M2358" s="564"/>
    </row>
    <row r="2359" spans="5:13" s="563" customFormat="1">
      <c r="E2359" s="1014"/>
      <c r="K2359" s="564"/>
      <c r="M2359" s="564"/>
    </row>
    <row r="2360" spans="5:13" s="563" customFormat="1">
      <c r="E2360" s="1014"/>
      <c r="K2360" s="564"/>
      <c r="M2360" s="564"/>
    </row>
    <row r="2361" spans="5:13" s="563" customFormat="1">
      <c r="E2361" s="1014"/>
      <c r="K2361" s="564"/>
      <c r="M2361" s="564"/>
    </row>
    <row r="2362" spans="5:13" s="563" customFormat="1">
      <c r="E2362" s="1014"/>
      <c r="K2362" s="564"/>
      <c r="M2362" s="564"/>
    </row>
    <row r="2363" spans="5:13" s="563" customFormat="1">
      <c r="E2363" s="1014"/>
      <c r="K2363" s="564"/>
      <c r="M2363" s="564"/>
    </row>
    <row r="2364" spans="5:13" s="563" customFormat="1">
      <c r="E2364" s="1014"/>
      <c r="K2364" s="564"/>
      <c r="M2364" s="564"/>
    </row>
    <row r="2365" spans="5:13" s="563" customFormat="1">
      <c r="E2365" s="1014"/>
      <c r="K2365" s="564"/>
      <c r="M2365" s="564"/>
    </row>
    <row r="2366" spans="5:13" s="563" customFormat="1">
      <c r="E2366" s="1014"/>
      <c r="K2366" s="564"/>
      <c r="M2366" s="564"/>
    </row>
    <row r="2367" spans="5:13" s="563" customFormat="1">
      <c r="E2367" s="1014"/>
      <c r="K2367" s="564"/>
      <c r="M2367" s="564"/>
    </row>
    <row r="2368" spans="5:13" s="563" customFormat="1">
      <c r="E2368" s="1014"/>
      <c r="K2368" s="564"/>
      <c r="M2368" s="564"/>
    </row>
    <row r="2369" spans="5:13" s="563" customFormat="1">
      <c r="E2369" s="1014"/>
      <c r="K2369" s="564"/>
      <c r="M2369" s="564"/>
    </row>
    <row r="2370" spans="5:13" s="563" customFormat="1">
      <c r="E2370" s="1014"/>
      <c r="K2370" s="564"/>
      <c r="M2370" s="564"/>
    </row>
    <row r="2371" spans="5:13" s="563" customFormat="1">
      <c r="E2371" s="1014"/>
      <c r="K2371" s="564"/>
      <c r="M2371" s="564"/>
    </row>
    <row r="2372" spans="5:13" s="563" customFormat="1">
      <c r="E2372" s="1014"/>
      <c r="K2372" s="564"/>
      <c r="M2372" s="564"/>
    </row>
    <row r="2373" spans="5:13" s="563" customFormat="1">
      <c r="E2373" s="1014"/>
      <c r="K2373" s="564"/>
      <c r="M2373" s="564"/>
    </row>
    <row r="2374" spans="5:13" s="563" customFormat="1">
      <c r="E2374" s="1014"/>
      <c r="K2374" s="564"/>
      <c r="M2374" s="564"/>
    </row>
    <row r="2375" spans="5:13" s="563" customFormat="1">
      <c r="E2375" s="1014"/>
      <c r="K2375" s="564"/>
      <c r="M2375" s="564"/>
    </row>
    <row r="2376" spans="5:13" s="563" customFormat="1">
      <c r="E2376" s="1014"/>
      <c r="K2376" s="564"/>
      <c r="M2376" s="564"/>
    </row>
    <row r="2377" spans="5:13" s="563" customFormat="1">
      <c r="E2377" s="1014"/>
      <c r="K2377" s="564"/>
      <c r="M2377" s="564"/>
    </row>
    <row r="2378" spans="5:13" s="563" customFormat="1">
      <c r="E2378" s="1014"/>
      <c r="K2378" s="564"/>
      <c r="M2378" s="564"/>
    </row>
    <row r="2379" spans="5:13" s="563" customFormat="1">
      <c r="E2379" s="1014"/>
      <c r="K2379" s="564"/>
      <c r="M2379" s="564"/>
    </row>
    <row r="2380" spans="5:13" s="563" customFormat="1">
      <c r="E2380" s="1014"/>
      <c r="K2380" s="564"/>
      <c r="M2380" s="564"/>
    </row>
    <row r="2381" spans="5:13" s="563" customFormat="1">
      <c r="E2381" s="1014"/>
      <c r="K2381" s="564"/>
      <c r="M2381" s="564"/>
    </row>
    <row r="2382" spans="5:13" s="563" customFormat="1">
      <c r="E2382" s="1014"/>
      <c r="K2382" s="564"/>
      <c r="M2382" s="564"/>
    </row>
    <row r="2383" spans="5:13" s="563" customFormat="1">
      <c r="E2383" s="1014"/>
      <c r="K2383" s="564"/>
      <c r="M2383" s="564"/>
    </row>
    <row r="2384" spans="5:13" s="563" customFormat="1">
      <c r="E2384" s="1014"/>
      <c r="K2384" s="564"/>
      <c r="M2384" s="564"/>
    </row>
    <row r="2385" spans="5:13" s="563" customFormat="1">
      <c r="E2385" s="1014"/>
      <c r="K2385" s="564"/>
      <c r="M2385" s="564"/>
    </row>
    <row r="2386" spans="5:13" s="563" customFormat="1">
      <c r="E2386" s="1014"/>
      <c r="K2386" s="564"/>
      <c r="M2386" s="564"/>
    </row>
    <row r="2387" spans="5:13" s="563" customFormat="1">
      <c r="E2387" s="1014"/>
      <c r="K2387" s="564"/>
      <c r="M2387" s="564"/>
    </row>
    <row r="2388" spans="5:13" s="563" customFormat="1">
      <c r="E2388" s="1014"/>
      <c r="K2388" s="564"/>
      <c r="M2388" s="564"/>
    </row>
    <row r="2389" spans="5:13" s="563" customFormat="1">
      <c r="E2389" s="1014"/>
      <c r="K2389" s="564"/>
      <c r="M2389" s="564"/>
    </row>
    <row r="2390" spans="5:13" s="563" customFormat="1">
      <c r="E2390" s="1014"/>
      <c r="K2390" s="564"/>
      <c r="M2390" s="564"/>
    </row>
    <row r="2391" spans="5:13" s="563" customFormat="1">
      <c r="E2391" s="1014"/>
      <c r="K2391" s="564"/>
      <c r="M2391" s="564"/>
    </row>
    <row r="2392" spans="5:13" s="563" customFormat="1">
      <c r="E2392" s="1014"/>
      <c r="K2392" s="564"/>
      <c r="M2392" s="564"/>
    </row>
    <row r="2393" spans="5:13" s="563" customFormat="1">
      <c r="E2393" s="1014"/>
      <c r="K2393" s="564"/>
      <c r="M2393" s="564"/>
    </row>
    <row r="2394" spans="5:13" s="563" customFormat="1">
      <c r="E2394" s="1014"/>
      <c r="K2394" s="564"/>
      <c r="M2394" s="564"/>
    </row>
    <row r="2395" spans="5:13" s="563" customFormat="1">
      <c r="E2395" s="1014"/>
      <c r="K2395" s="564"/>
      <c r="M2395" s="564"/>
    </row>
    <row r="2396" spans="5:13" s="563" customFormat="1">
      <c r="E2396" s="1014"/>
      <c r="K2396" s="564"/>
      <c r="M2396" s="564"/>
    </row>
    <row r="2397" spans="5:13" s="563" customFormat="1">
      <c r="E2397" s="1014"/>
      <c r="K2397" s="564"/>
      <c r="M2397" s="564"/>
    </row>
    <row r="2398" spans="5:13" s="563" customFormat="1">
      <c r="E2398" s="1014"/>
      <c r="K2398" s="564"/>
      <c r="M2398" s="564"/>
    </row>
    <row r="2399" spans="5:13" s="563" customFormat="1">
      <c r="E2399" s="1014"/>
      <c r="K2399" s="564"/>
      <c r="M2399" s="564"/>
    </row>
    <row r="2400" spans="5:13" s="563" customFormat="1">
      <c r="E2400" s="1014"/>
      <c r="K2400" s="564"/>
      <c r="M2400" s="564"/>
    </row>
    <row r="2401" spans="5:13" s="563" customFormat="1">
      <c r="E2401" s="1014"/>
      <c r="K2401" s="564"/>
      <c r="M2401" s="564"/>
    </row>
    <row r="2402" spans="5:13" s="563" customFormat="1">
      <c r="E2402" s="1014"/>
      <c r="K2402" s="564"/>
      <c r="M2402" s="564"/>
    </row>
    <row r="2403" spans="5:13" s="563" customFormat="1">
      <c r="E2403" s="1014"/>
      <c r="K2403" s="564"/>
      <c r="M2403" s="564"/>
    </row>
    <row r="2404" spans="5:13" s="563" customFormat="1">
      <c r="E2404" s="1014"/>
      <c r="K2404" s="564"/>
      <c r="M2404" s="564"/>
    </row>
    <row r="2405" spans="5:13" s="563" customFormat="1">
      <c r="E2405" s="1014"/>
      <c r="K2405" s="564"/>
      <c r="M2405" s="564"/>
    </row>
    <row r="2406" spans="5:13" s="563" customFormat="1">
      <c r="E2406" s="1014"/>
      <c r="K2406" s="564"/>
      <c r="M2406" s="564"/>
    </row>
    <row r="2407" spans="5:13" s="563" customFormat="1">
      <c r="E2407" s="1014"/>
      <c r="K2407" s="564"/>
      <c r="M2407" s="564"/>
    </row>
    <row r="2408" spans="5:13" s="563" customFormat="1">
      <c r="E2408" s="1014"/>
      <c r="K2408" s="564"/>
      <c r="M2408" s="564"/>
    </row>
    <row r="2409" spans="5:13" s="563" customFormat="1">
      <c r="E2409" s="1014"/>
      <c r="K2409" s="564"/>
      <c r="M2409" s="564"/>
    </row>
    <row r="2410" spans="5:13" s="563" customFormat="1">
      <c r="E2410" s="1014"/>
      <c r="K2410" s="564"/>
      <c r="M2410" s="564"/>
    </row>
    <row r="2411" spans="5:13" s="563" customFormat="1">
      <c r="E2411" s="1014"/>
      <c r="K2411" s="564"/>
      <c r="M2411" s="564"/>
    </row>
    <row r="2412" spans="5:13" s="563" customFormat="1">
      <c r="E2412" s="1014"/>
      <c r="K2412" s="564"/>
      <c r="M2412" s="564"/>
    </row>
    <row r="2413" spans="5:13" s="563" customFormat="1">
      <c r="E2413" s="1014"/>
      <c r="K2413" s="564"/>
      <c r="M2413" s="564"/>
    </row>
    <row r="2414" spans="5:13" s="563" customFormat="1">
      <c r="E2414" s="1014"/>
      <c r="K2414" s="564"/>
      <c r="M2414" s="564"/>
    </row>
    <row r="2415" spans="5:13" s="563" customFormat="1">
      <c r="E2415" s="1014"/>
      <c r="K2415" s="564"/>
      <c r="M2415" s="564"/>
    </row>
    <row r="2416" spans="5:13" s="563" customFormat="1">
      <c r="E2416" s="1014"/>
      <c r="K2416" s="564"/>
      <c r="M2416" s="564"/>
    </row>
    <row r="2417" spans="5:13" s="563" customFormat="1">
      <c r="E2417" s="1014"/>
      <c r="K2417" s="564"/>
      <c r="M2417" s="564"/>
    </row>
    <row r="2418" spans="5:13" s="563" customFormat="1">
      <c r="E2418" s="1014"/>
      <c r="K2418" s="564"/>
      <c r="M2418" s="564"/>
    </row>
    <row r="2419" spans="5:13" s="563" customFormat="1">
      <c r="E2419" s="1014"/>
      <c r="K2419" s="564"/>
      <c r="M2419" s="564"/>
    </row>
    <row r="2420" spans="5:13" s="563" customFormat="1">
      <c r="E2420" s="1014"/>
      <c r="K2420" s="564"/>
      <c r="M2420" s="564"/>
    </row>
    <row r="2421" spans="5:13" s="563" customFormat="1">
      <c r="E2421" s="1014"/>
      <c r="K2421" s="564"/>
      <c r="M2421" s="564"/>
    </row>
    <row r="2422" spans="5:13" s="563" customFormat="1">
      <c r="E2422" s="1014"/>
      <c r="K2422" s="564"/>
      <c r="M2422" s="564"/>
    </row>
    <row r="2423" spans="5:13" s="563" customFormat="1">
      <c r="E2423" s="1014"/>
      <c r="K2423" s="564"/>
      <c r="M2423" s="564"/>
    </row>
    <row r="2424" spans="5:13" s="563" customFormat="1">
      <c r="E2424" s="1014"/>
      <c r="K2424" s="564"/>
      <c r="M2424" s="564"/>
    </row>
    <row r="2425" spans="5:13" s="563" customFormat="1">
      <c r="E2425" s="1014"/>
      <c r="K2425" s="564"/>
      <c r="M2425" s="564"/>
    </row>
    <row r="2426" spans="5:13" s="563" customFormat="1">
      <c r="E2426" s="1014"/>
      <c r="K2426" s="564"/>
      <c r="M2426" s="564"/>
    </row>
    <row r="2427" spans="5:13" s="563" customFormat="1">
      <c r="E2427" s="1014"/>
      <c r="K2427" s="564"/>
      <c r="M2427" s="564"/>
    </row>
    <row r="2428" spans="5:13" s="563" customFormat="1">
      <c r="E2428" s="1014"/>
      <c r="K2428" s="564"/>
      <c r="M2428" s="564"/>
    </row>
    <row r="2429" spans="5:13" s="563" customFormat="1">
      <c r="E2429" s="1014"/>
      <c r="K2429" s="564"/>
      <c r="M2429" s="564"/>
    </row>
    <row r="2430" spans="5:13" s="563" customFormat="1">
      <c r="E2430" s="1014"/>
      <c r="K2430" s="564"/>
      <c r="M2430" s="564"/>
    </row>
    <row r="2431" spans="5:13" s="563" customFormat="1">
      <c r="E2431" s="1014"/>
      <c r="K2431" s="564"/>
      <c r="M2431" s="564"/>
    </row>
    <row r="2432" spans="5:13" s="563" customFormat="1">
      <c r="E2432" s="1014"/>
      <c r="K2432" s="564"/>
      <c r="M2432" s="564"/>
    </row>
    <row r="2433" spans="5:13" s="563" customFormat="1">
      <c r="E2433" s="1014"/>
      <c r="K2433" s="564"/>
      <c r="M2433" s="564"/>
    </row>
    <row r="2434" spans="5:13" s="563" customFormat="1">
      <c r="E2434" s="1014"/>
      <c r="K2434" s="564"/>
      <c r="M2434" s="564"/>
    </row>
    <row r="2435" spans="5:13" s="563" customFormat="1">
      <c r="E2435" s="1014"/>
      <c r="K2435" s="564"/>
      <c r="M2435" s="564"/>
    </row>
    <row r="2436" spans="5:13" s="563" customFormat="1">
      <c r="E2436" s="1014"/>
      <c r="K2436" s="564"/>
      <c r="M2436" s="564"/>
    </row>
    <row r="2437" spans="5:13" s="563" customFormat="1">
      <c r="E2437" s="1014"/>
      <c r="K2437" s="564"/>
      <c r="M2437" s="564"/>
    </row>
    <row r="2438" spans="5:13" s="563" customFormat="1">
      <c r="E2438" s="1014"/>
      <c r="K2438" s="564"/>
      <c r="M2438" s="564"/>
    </row>
    <row r="2439" spans="5:13" s="563" customFormat="1">
      <c r="E2439" s="1014"/>
      <c r="K2439" s="564"/>
      <c r="M2439" s="564"/>
    </row>
    <row r="2440" spans="5:13" s="563" customFormat="1">
      <c r="E2440" s="1014"/>
      <c r="K2440" s="564"/>
      <c r="M2440" s="564"/>
    </row>
    <row r="2441" spans="5:13" s="563" customFormat="1">
      <c r="E2441" s="1014"/>
      <c r="K2441" s="564"/>
      <c r="M2441" s="564"/>
    </row>
    <row r="2442" spans="5:13" s="563" customFormat="1">
      <c r="E2442" s="1014"/>
      <c r="K2442" s="564"/>
      <c r="M2442" s="564"/>
    </row>
    <row r="2443" spans="5:13" s="563" customFormat="1">
      <c r="E2443" s="1014"/>
      <c r="K2443" s="564"/>
      <c r="M2443" s="564"/>
    </row>
    <row r="2444" spans="5:13" s="563" customFormat="1">
      <c r="E2444" s="1014"/>
      <c r="K2444" s="564"/>
      <c r="M2444" s="564"/>
    </row>
    <row r="2445" spans="5:13" s="563" customFormat="1">
      <c r="E2445" s="1014"/>
      <c r="K2445" s="564"/>
      <c r="M2445" s="564"/>
    </row>
    <row r="2446" spans="5:13" s="563" customFormat="1">
      <c r="E2446" s="1014"/>
      <c r="K2446" s="564"/>
      <c r="M2446" s="564"/>
    </row>
    <row r="2447" spans="5:13" s="563" customFormat="1">
      <c r="E2447" s="1014"/>
      <c r="K2447" s="564"/>
      <c r="M2447" s="564"/>
    </row>
    <row r="2448" spans="5:13" s="563" customFormat="1">
      <c r="E2448" s="1014"/>
      <c r="K2448" s="564"/>
      <c r="M2448" s="564"/>
    </row>
    <row r="2449" spans="5:13" s="563" customFormat="1">
      <c r="E2449" s="1014"/>
      <c r="K2449" s="564"/>
      <c r="M2449" s="564"/>
    </row>
    <row r="2450" spans="5:13" s="563" customFormat="1">
      <c r="E2450" s="1014"/>
      <c r="K2450" s="564"/>
      <c r="M2450" s="564"/>
    </row>
    <row r="2451" spans="5:13" s="563" customFormat="1">
      <c r="E2451" s="1014"/>
      <c r="K2451" s="564"/>
      <c r="M2451" s="564"/>
    </row>
    <row r="2452" spans="5:13" s="563" customFormat="1">
      <c r="E2452" s="1014"/>
      <c r="K2452" s="564"/>
      <c r="M2452" s="564"/>
    </row>
    <row r="2453" spans="5:13" s="563" customFormat="1">
      <c r="E2453" s="1014"/>
      <c r="K2453" s="564"/>
      <c r="M2453" s="564"/>
    </row>
    <row r="2454" spans="5:13" s="563" customFormat="1">
      <c r="E2454" s="1014"/>
      <c r="K2454" s="564"/>
      <c r="M2454" s="564"/>
    </row>
    <row r="2455" spans="5:13" s="563" customFormat="1">
      <c r="E2455" s="1014"/>
      <c r="K2455" s="564"/>
      <c r="M2455" s="564"/>
    </row>
    <row r="2456" spans="5:13" s="563" customFormat="1">
      <c r="E2456" s="1014"/>
      <c r="K2456" s="564"/>
      <c r="M2456" s="564"/>
    </row>
    <row r="2457" spans="5:13" s="563" customFormat="1">
      <c r="E2457" s="1014"/>
      <c r="K2457" s="564"/>
      <c r="M2457" s="564"/>
    </row>
    <row r="2458" spans="5:13" s="563" customFormat="1">
      <c r="E2458" s="1014"/>
      <c r="K2458" s="564"/>
      <c r="M2458" s="564"/>
    </row>
    <row r="2459" spans="5:13" s="563" customFormat="1">
      <c r="E2459" s="1014"/>
      <c r="K2459" s="564"/>
      <c r="M2459" s="564"/>
    </row>
    <row r="2460" spans="5:13" s="563" customFormat="1">
      <c r="E2460" s="1014"/>
      <c r="K2460" s="564"/>
      <c r="M2460" s="564"/>
    </row>
    <row r="2461" spans="5:13" s="563" customFormat="1">
      <c r="E2461" s="1014"/>
      <c r="K2461" s="564"/>
      <c r="M2461" s="564"/>
    </row>
    <row r="2462" spans="5:13" s="563" customFormat="1">
      <c r="E2462" s="1014"/>
      <c r="K2462" s="564"/>
      <c r="M2462" s="564"/>
    </row>
    <row r="2463" spans="5:13" s="563" customFormat="1">
      <c r="E2463" s="1014"/>
      <c r="K2463" s="564"/>
      <c r="M2463" s="564"/>
    </row>
    <row r="2464" spans="5:13" s="563" customFormat="1">
      <c r="E2464" s="1014"/>
      <c r="K2464" s="564"/>
      <c r="M2464" s="564"/>
    </row>
    <row r="2465" spans="5:13" s="563" customFormat="1">
      <c r="E2465" s="1014"/>
      <c r="K2465" s="564"/>
      <c r="M2465" s="564"/>
    </row>
    <row r="2466" spans="5:13" s="563" customFormat="1">
      <c r="E2466" s="1014"/>
      <c r="K2466" s="564"/>
      <c r="M2466" s="564"/>
    </row>
    <row r="2467" spans="5:13" s="563" customFormat="1">
      <c r="E2467" s="1014"/>
      <c r="K2467" s="564"/>
      <c r="M2467" s="564"/>
    </row>
    <row r="2468" spans="5:13" s="563" customFormat="1">
      <c r="E2468" s="1014"/>
      <c r="K2468" s="564"/>
      <c r="M2468" s="564"/>
    </row>
    <row r="2469" spans="5:13" s="563" customFormat="1">
      <c r="E2469" s="1014"/>
      <c r="K2469" s="564"/>
      <c r="M2469" s="564"/>
    </row>
    <row r="2470" spans="5:13" s="563" customFormat="1">
      <c r="E2470" s="1014"/>
      <c r="K2470" s="564"/>
      <c r="M2470" s="564"/>
    </row>
    <row r="2471" spans="5:13" s="563" customFormat="1">
      <c r="E2471" s="1014"/>
      <c r="K2471" s="564"/>
      <c r="M2471" s="564"/>
    </row>
    <row r="2472" spans="5:13" s="563" customFormat="1">
      <c r="E2472" s="1014"/>
      <c r="K2472" s="564"/>
      <c r="M2472" s="564"/>
    </row>
    <row r="2473" spans="5:13" s="563" customFormat="1">
      <c r="E2473" s="1014"/>
      <c r="K2473" s="564"/>
      <c r="M2473" s="564"/>
    </row>
    <row r="2474" spans="5:13" s="563" customFormat="1">
      <c r="E2474" s="1014"/>
      <c r="K2474" s="564"/>
      <c r="M2474" s="564"/>
    </row>
    <row r="2475" spans="5:13" s="563" customFormat="1">
      <c r="E2475" s="1014"/>
      <c r="K2475" s="564"/>
      <c r="M2475" s="564"/>
    </row>
    <row r="2476" spans="5:13" s="563" customFormat="1">
      <c r="E2476" s="1014"/>
      <c r="K2476" s="564"/>
      <c r="M2476" s="564"/>
    </row>
    <row r="2477" spans="5:13" s="563" customFormat="1">
      <c r="E2477" s="1014"/>
      <c r="K2477" s="564"/>
      <c r="M2477" s="564"/>
    </row>
    <row r="2478" spans="5:13" s="563" customFormat="1">
      <c r="E2478" s="1014"/>
      <c r="K2478" s="564"/>
      <c r="M2478" s="564"/>
    </row>
    <row r="2479" spans="5:13" s="563" customFormat="1">
      <c r="E2479" s="1014"/>
      <c r="K2479" s="564"/>
      <c r="M2479" s="564"/>
    </row>
    <row r="2480" spans="5:13" s="563" customFormat="1">
      <c r="E2480" s="1014"/>
      <c r="K2480" s="564"/>
      <c r="M2480" s="564"/>
    </row>
    <row r="2481" spans="5:13" s="563" customFormat="1">
      <c r="E2481" s="1014"/>
      <c r="K2481" s="564"/>
      <c r="M2481" s="564"/>
    </row>
    <row r="2482" spans="5:13" s="563" customFormat="1">
      <c r="E2482" s="1014"/>
      <c r="K2482" s="564"/>
      <c r="M2482" s="564"/>
    </row>
    <row r="2483" spans="5:13" s="563" customFormat="1">
      <c r="E2483" s="1014"/>
      <c r="K2483" s="564"/>
      <c r="M2483" s="564"/>
    </row>
    <row r="2484" spans="5:13" s="563" customFormat="1">
      <c r="E2484" s="1014"/>
      <c r="K2484" s="564"/>
      <c r="M2484" s="564"/>
    </row>
    <row r="2485" spans="5:13" s="563" customFormat="1">
      <c r="E2485" s="1014"/>
      <c r="K2485" s="564"/>
      <c r="M2485" s="564"/>
    </row>
    <row r="2486" spans="5:13" s="563" customFormat="1">
      <c r="E2486" s="1014"/>
      <c r="K2486" s="564"/>
      <c r="M2486" s="564"/>
    </row>
    <row r="2487" spans="5:13" s="563" customFormat="1">
      <c r="E2487" s="1014"/>
      <c r="K2487" s="564"/>
      <c r="M2487" s="564"/>
    </row>
    <row r="2488" spans="5:13" s="563" customFormat="1">
      <c r="E2488" s="1014"/>
      <c r="K2488" s="564"/>
      <c r="M2488" s="564"/>
    </row>
    <row r="2489" spans="5:13" s="563" customFormat="1">
      <c r="E2489" s="1014"/>
      <c r="K2489" s="564"/>
      <c r="M2489" s="564"/>
    </row>
    <row r="2490" spans="5:13" s="563" customFormat="1">
      <c r="E2490" s="1014"/>
      <c r="K2490" s="564"/>
      <c r="M2490" s="564"/>
    </row>
    <row r="2491" spans="5:13" s="563" customFormat="1">
      <c r="E2491" s="1014"/>
      <c r="K2491" s="564"/>
      <c r="M2491" s="564"/>
    </row>
    <row r="2492" spans="5:13" s="563" customFormat="1">
      <c r="E2492" s="1014"/>
      <c r="K2492" s="564"/>
      <c r="M2492" s="564"/>
    </row>
    <row r="2493" spans="5:13" s="563" customFormat="1">
      <c r="E2493" s="1014"/>
      <c r="K2493" s="564"/>
      <c r="M2493" s="564"/>
    </row>
    <row r="2494" spans="5:13" s="563" customFormat="1">
      <c r="E2494" s="1014"/>
      <c r="K2494" s="564"/>
      <c r="M2494" s="564"/>
    </row>
    <row r="2495" spans="5:13" s="563" customFormat="1">
      <c r="E2495" s="1014"/>
      <c r="K2495" s="564"/>
      <c r="M2495" s="564"/>
    </row>
    <row r="2496" spans="5:13" s="563" customFormat="1">
      <c r="E2496" s="1014"/>
      <c r="K2496" s="564"/>
      <c r="M2496" s="564"/>
    </row>
    <row r="2497" spans="5:13" s="563" customFormat="1">
      <c r="E2497" s="1014"/>
      <c r="K2497" s="564"/>
      <c r="M2497" s="564"/>
    </row>
    <row r="2498" spans="5:13" s="563" customFormat="1">
      <c r="E2498" s="1014"/>
      <c r="K2498" s="564"/>
      <c r="M2498" s="564"/>
    </row>
    <row r="2499" spans="5:13" s="563" customFormat="1">
      <c r="E2499" s="1014"/>
      <c r="K2499" s="564"/>
      <c r="M2499" s="564"/>
    </row>
    <row r="2500" spans="5:13" s="563" customFormat="1">
      <c r="E2500" s="1014"/>
      <c r="K2500" s="564"/>
      <c r="M2500" s="564"/>
    </row>
    <row r="2501" spans="5:13" s="563" customFormat="1">
      <c r="E2501" s="1014"/>
      <c r="K2501" s="564"/>
      <c r="M2501" s="564"/>
    </row>
    <row r="2502" spans="5:13" s="563" customFormat="1">
      <c r="E2502" s="1014"/>
      <c r="K2502" s="564"/>
      <c r="M2502" s="564"/>
    </row>
    <row r="2503" spans="5:13" s="563" customFormat="1">
      <c r="E2503" s="1014"/>
      <c r="K2503" s="564"/>
      <c r="M2503" s="564"/>
    </row>
    <row r="2504" spans="5:13" s="563" customFormat="1">
      <c r="E2504" s="1014"/>
      <c r="K2504" s="564"/>
      <c r="M2504" s="564"/>
    </row>
    <row r="2505" spans="5:13" s="563" customFormat="1">
      <c r="E2505" s="1014"/>
      <c r="K2505" s="564"/>
      <c r="M2505" s="564"/>
    </row>
    <row r="2506" spans="5:13" s="563" customFormat="1">
      <c r="E2506" s="1014"/>
      <c r="K2506" s="564"/>
      <c r="M2506" s="564"/>
    </row>
    <row r="2507" spans="5:13" s="563" customFormat="1">
      <c r="E2507" s="1014"/>
      <c r="K2507" s="564"/>
      <c r="M2507" s="564"/>
    </row>
    <row r="2508" spans="5:13" s="563" customFormat="1">
      <c r="E2508" s="1014"/>
      <c r="K2508" s="564"/>
      <c r="M2508" s="564"/>
    </row>
    <row r="2509" spans="5:13" s="563" customFormat="1">
      <c r="E2509" s="1014"/>
      <c r="K2509" s="564"/>
      <c r="M2509" s="564"/>
    </row>
    <row r="2510" spans="5:13" s="563" customFormat="1">
      <c r="E2510" s="1014"/>
      <c r="K2510" s="564"/>
      <c r="M2510" s="564"/>
    </row>
    <row r="2511" spans="5:13" s="563" customFormat="1">
      <c r="E2511" s="1014"/>
      <c r="K2511" s="564"/>
      <c r="M2511" s="564"/>
    </row>
    <row r="2512" spans="5:13" s="563" customFormat="1">
      <c r="E2512" s="1014"/>
      <c r="K2512" s="564"/>
      <c r="M2512" s="564"/>
    </row>
    <row r="2513" spans="5:13" s="563" customFormat="1">
      <c r="E2513" s="1014"/>
      <c r="K2513" s="564"/>
      <c r="M2513" s="564"/>
    </row>
    <row r="2514" spans="5:13" s="563" customFormat="1">
      <c r="E2514" s="1014"/>
      <c r="K2514" s="564"/>
      <c r="M2514" s="564"/>
    </row>
    <row r="2515" spans="5:13" s="563" customFormat="1">
      <c r="E2515" s="1014"/>
      <c r="K2515" s="564"/>
      <c r="M2515" s="564"/>
    </row>
    <row r="2516" spans="5:13" s="563" customFormat="1">
      <c r="E2516" s="1014"/>
      <c r="K2516" s="564"/>
      <c r="M2516" s="564"/>
    </row>
    <row r="2517" spans="5:13" s="563" customFormat="1">
      <c r="E2517" s="1014"/>
      <c r="K2517" s="564"/>
      <c r="M2517" s="564"/>
    </row>
    <row r="2518" spans="5:13" s="563" customFormat="1">
      <c r="E2518" s="1014"/>
      <c r="K2518" s="564"/>
      <c r="M2518" s="564"/>
    </row>
    <row r="2519" spans="5:13" s="563" customFormat="1">
      <c r="E2519" s="1014"/>
      <c r="K2519" s="564"/>
      <c r="M2519" s="564"/>
    </row>
    <row r="2520" spans="5:13" s="563" customFormat="1">
      <c r="E2520" s="1014"/>
      <c r="K2520" s="564"/>
      <c r="M2520" s="564"/>
    </row>
    <row r="2521" spans="5:13" s="563" customFormat="1">
      <c r="E2521" s="1014"/>
      <c r="K2521" s="564"/>
      <c r="M2521" s="564"/>
    </row>
    <row r="2522" spans="5:13" s="563" customFormat="1">
      <c r="E2522" s="1014"/>
      <c r="K2522" s="564"/>
      <c r="M2522" s="564"/>
    </row>
    <row r="2523" spans="5:13" s="563" customFormat="1">
      <c r="E2523" s="1014"/>
      <c r="K2523" s="564"/>
      <c r="M2523" s="564"/>
    </row>
    <row r="2524" spans="5:13" s="563" customFormat="1">
      <c r="E2524" s="1014"/>
      <c r="K2524" s="564"/>
      <c r="M2524" s="564"/>
    </row>
    <row r="2525" spans="5:13" s="563" customFormat="1">
      <c r="E2525" s="1014"/>
      <c r="K2525" s="564"/>
      <c r="M2525" s="564"/>
    </row>
    <row r="2526" spans="5:13" s="563" customFormat="1">
      <c r="E2526" s="1014"/>
      <c r="K2526" s="564"/>
      <c r="M2526" s="564"/>
    </row>
    <row r="2527" spans="5:13" s="563" customFormat="1">
      <c r="E2527" s="1014"/>
      <c r="K2527" s="564"/>
      <c r="M2527" s="564"/>
    </row>
    <row r="2528" spans="5:13" s="563" customFormat="1">
      <c r="E2528" s="1014"/>
      <c r="K2528" s="564"/>
      <c r="M2528" s="564"/>
    </row>
    <row r="2529" spans="5:13" s="563" customFormat="1">
      <c r="E2529" s="1014"/>
      <c r="K2529" s="564"/>
      <c r="M2529" s="564"/>
    </row>
    <row r="2530" spans="5:13" s="563" customFormat="1">
      <c r="E2530" s="1014"/>
      <c r="K2530" s="564"/>
      <c r="M2530" s="564"/>
    </row>
    <row r="2531" spans="5:13" s="563" customFormat="1">
      <c r="E2531" s="1014"/>
      <c r="K2531" s="564"/>
      <c r="M2531" s="564"/>
    </row>
    <row r="2532" spans="5:13" s="563" customFormat="1">
      <c r="E2532" s="1014"/>
      <c r="K2532" s="564"/>
      <c r="M2532" s="564"/>
    </row>
    <row r="2533" spans="5:13" s="563" customFormat="1">
      <c r="E2533" s="1014"/>
      <c r="K2533" s="564"/>
      <c r="M2533" s="564"/>
    </row>
    <row r="2534" spans="5:13" s="563" customFormat="1">
      <c r="E2534" s="1014"/>
      <c r="K2534" s="564"/>
      <c r="M2534" s="564"/>
    </row>
    <row r="2535" spans="5:13" s="563" customFormat="1">
      <c r="E2535" s="1014"/>
      <c r="K2535" s="564"/>
      <c r="M2535" s="564"/>
    </row>
    <row r="2536" spans="5:13" s="563" customFormat="1">
      <c r="E2536" s="1014"/>
      <c r="K2536" s="564"/>
      <c r="M2536" s="564"/>
    </row>
    <row r="2537" spans="5:13" s="563" customFormat="1">
      <c r="E2537" s="1014"/>
      <c r="K2537" s="564"/>
      <c r="M2537" s="564"/>
    </row>
    <row r="2538" spans="5:13" s="563" customFormat="1">
      <c r="E2538" s="1014"/>
      <c r="K2538" s="564"/>
      <c r="M2538" s="564"/>
    </row>
    <row r="2539" spans="5:13" s="563" customFormat="1">
      <c r="E2539" s="1014"/>
      <c r="K2539" s="564"/>
      <c r="M2539" s="564"/>
    </row>
    <row r="2540" spans="5:13" s="563" customFormat="1">
      <c r="E2540" s="1014"/>
      <c r="K2540" s="564"/>
      <c r="M2540" s="564"/>
    </row>
    <row r="2541" spans="5:13" s="563" customFormat="1">
      <c r="E2541" s="1014"/>
      <c r="K2541" s="564"/>
      <c r="M2541" s="564"/>
    </row>
    <row r="2542" spans="5:13" s="563" customFormat="1">
      <c r="E2542" s="1014"/>
      <c r="K2542" s="564"/>
      <c r="M2542" s="564"/>
    </row>
    <row r="2543" spans="5:13" s="563" customFormat="1">
      <c r="E2543" s="1014"/>
      <c r="K2543" s="564"/>
      <c r="M2543" s="564"/>
    </row>
    <row r="2544" spans="5:13" s="563" customFormat="1">
      <c r="E2544" s="1014"/>
      <c r="K2544" s="564"/>
      <c r="M2544" s="564"/>
    </row>
    <row r="2545" spans="5:13" s="563" customFormat="1">
      <c r="E2545" s="1014"/>
      <c r="K2545" s="564"/>
      <c r="M2545" s="564"/>
    </row>
    <row r="2546" spans="5:13" s="563" customFormat="1">
      <c r="E2546" s="1014"/>
      <c r="K2546" s="564"/>
      <c r="M2546" s="564"/>
    </row>
    <row r="2547" spans="5:13" s="563" customFormat="1">
      <c r="E2547" s="1014"/>
      <c r="K2547" s="564"/>
      <c r="M2547" s="564"/>
    </row>
    <row r="2548" spans="5:13" s="563" customFormat="1">
      <c r="E2548" s="1014"/>
      <c r="K2548" s="564"/>
      <c r="M2548" s="564"/>
    </row>
    <row r="2549" spans="5:13" s="563" customFormat="1">
      <c r="E2549" s="1014"/>
      <c r="K2549" s="564"/>
      <c r="M2549" s="564"/>
    </row>
    <row r="2550" spans="5:13" s="563" customFormat="1">
      <c r="E2550" s="1014"/>
      <c r="K2550" s="564"/>
      <c r="M2550" s="564"/>
    </row>
    <row r="2551" spans="5:13" s="563" customFormat="1">
      <c r="E2551" s="1014"/>
      <c r="K2551" s="564"/>
      <c r="M2551" s="564"/>
    </row>
    <row r="2552" spans="5:13" s="563" customFormat="1">
      <c r="E2552" s="1014"/>
      <c r="K2552" s="564"/>
      <c r="M2552" s="564"/>
    </row>
    <row r="2553" spans="5:13" s="563" customFormat="1">
      <c r="E2553" s="1014"/>
      <c r="K2553" s="564"/>
      <c r="M2553" s="564"/>
    </row>
    <row r="2554" spans="5:13" s="563" customFormat="1">
      <c r="E2554" s="1014"/>
      <c r="K2554" s="564"/>
      <c r="M2554" s="564"/>
    </row>
    <row r="2555" spans="5:13" s="563" customFormat="1">
      <c r="E2555" s="1014"/>
      <c r="K2555" s="564"/>
      <c r="M2555" s="564"/>
    </row>
    <row r="2556" spans="5:13" s="563" customFormat="1">
      <c r="E2556" s="1014"/>
      <c r="K2556" s="564"/>
      <c r="M2556" s="564"/>
    </row>
    <row r="2557" spans="5:13" s="563" customFormat="1">
      <c r="E2557" s="1014"/>
      <c r="K2557" s="564"/>
      <c r="M2557" s="564"/>
    </row>
    <row r="2558" spans="5:13" s="563" customFormat="1">
      <c r="E2558" s="1014"/>
      <c r="K2558" s="564"/>
      <c r="M2558" s="564"/>
    </row>
    <row r="2559" spans="5:13" s="563" customFormat="1">
      <c r="E2559" s="1014"/>
      <c r="K2559" s="564"/>
      <c r="M2559" s="564"/>
    </row>
    <row r="2560" spans="5:13" s="563" customFormat="1">
      <c r="E2560" s="1014"/>
      <c r="K2560" s="564"/>
      <c r="M2560" s="564"/>
    </row>
    <row r="2561" spans="5:13" s="563" customFormat="1">
      <c r="E2561" s="1014"/>
      <c r="K2561" s="564"/>
      <c r="M2561" s="564"/>
    </row>
    <row r="2562" spans="5:13" s="563" customFormat="1">
      <c r="E2562" s="1014"/>
      <c r="K2562" s="564"/>
      <c r="M2562" s="564"/>
    </row>
    <row r="2563" spans="5:13" s="563" customFormat="1">
      <c r="E2563" s="1014"/>
      <c r="K2563" s="564"/>
      <c r="M2563" s="564"/>
    </row>
    <row r="2564" spans="5:13" s="563" customFormat="1">
      <c r="E2564" s="1014"/>
      <c r="K2564" s="564"/>
      <c r="M2564" s="564"/>
    </row>
    <row r="2565" spans="5:13" s="563" customFormat="1">
      <c r="E2565" s="1014"/>
      <c r="K2565" s="564"/>
      <c r="M2565" s="564"/>
    </row>
    <row r="2566" spans="5:13" s="563" customFormat="1">
      <c r="E2566" s="1014"/>
      <c r="K2566" s="564"/>
      <c r="M2566" s="564"/>
    </row>
    <row r="2567" spans="5:13" s="563" customFormat="1">
      <c r="E2567" s="1014"/>
      <c r="K2567" s="564"/>
      <c r="M2567" s="564"/>
    </row>
    <row r="2568" spans="5:13" s="563" customFormat="1">
      <c r="E2568" s="1014"/>
      <c r="K2568" s="564"/>
      <c r="M2568" s="564"/>
    </row>
    <row r="2569" spans="5:13" s="563" customFormat="1">
      <c r="E2569" s="1014"/>
      <c r="K2569" s="564"/>
      <c r="M2569" s="564"/>
    </row>
    <row r="2570" spans="5:13" s="563" customFormat="1">
      <c r="E2570" s="1014"/>
      <c r="K2570" s="564"/>
      <c r="M2570" s="564"/>
    </row>
    <row r="2571" spans="5:13" s="563" customFormat="1">
      <c r="E2571" s="1014"/>
      <c r="K2571" s="564"/>
      <c r="M2571" s="564"/>
    </row>
    <row r="2572" spans="5:13" s="563" customFormat="1">
      <c r="E2572" s="1014"/>
      <c r="K2572" s="564"/>
      <c r="M2572" s="564"/>
    </row>
    <row r="2573" spans="5:13" s="563" customFormat="1">
      <c r="E2573" s="1014"/>
      <c r="K2573" s="564"/>
      <c r="M2573" s="564"/>
    </row>
    <row r="2574" spans="5:13" s="563" customFormat="1">
      <c r="E2574" s="1014"/>
      <c r="K2574" s="564"/>
      <c r="M2574" s="564"/>
    </row>
    <row r="2575" spans="5:13" s="563" customFormat="1">
      <c r="E2575" s="1014"/>
      <c r="K2575" s="564"/>
      <c r="M2575" s="564"/>
    </row>
    <row r="2576" spans="5:13" s="563" customFormat="1">
      <c r="E2576" s="1014"/>
      <c r="K2576" s="564"/>
      <c r="M2576" s="564"/>
    </row>
    <row r="2577" spans="5:13" s="563" customFormat="1">
      <c r="E2577" s="1014"/>
      <c r="K2577" s="564"/>
      <c r="M2577" s="564"/>
    </row>
    <row r="2578" spans="5:13" s="563" customFormat="1">
      <c r="E2578" s="1014"/>
      <c r="K2578" s="564"/>
      <c r="M2578" s="564"/>
    </row>
    <row r="2579" spans="5:13" s="563" customFormat="1">
      <c r="E2579" s="1014"/>
      <c r="K2579" s="564"/>
      <c r="M2579" s="564"/>
    </row>
    <row r="2580" spans="5:13" s="563" customFormat="1">
      <c r="E2580" s="1014"/>
      <c r="K2580" s="564"/>
      <c r="M2580" s="564"/>
    </row>
    <row r="2581" spans="5:13" s="563" customFormat="1">
      <c r="E2581" s="1014"/>
      <c r="K2581" s="564"/>
      <c r="M2581" s="564"/>
    </row>
    <row r="2582" spans="5:13" s="563" customFormat="1">
      <c r="E2582" s="1014"/>
      <c r="K2582" s="564"/>
      <c r="M2582" s="564"/>
    </row>
    <row r="2583" spans="5:13" s="563" customFormat="1">
      <c r="E2583" s="1014"/>
      <c r="K2583" s="564"/>
      <c r="M2583" s="564"/>
    </row>
    <row r="2584" spans="5:13" s="563" customFormat="1">
      <c r="E2584" s="1014"/>
      <c r="K2584" s="564"/>
      <c r="M2584" s="564"/>
    </row>
    <row r="2585" spans="5:13" s="563" customFormat="1">
      <c r="E2585" s="1014"/>
      <c r="K2585" s="564"/>
      <c r="M2585" s="564"/>
    </row>
    <row r="2586" spans="5:13" s="563" customFormat="1">
      <c r="E2586" s="1014"/>
      <c r="K2586" s="564"/>
      <c r="M2586" s="564"/>
    </row>
    <row r="2587" spans="5:13" s="563" customFormat="1">
      <c r="E2587" s="1014"/>
      <c r="K2587" s="564"/>
      <c r="M2587" s="564"/>
    </row>
    <row r="2588" spans="5:13" s="563" customFormat="1">
      <c r="E2588" s="1014"/>
      <c r="K2588" s="564"/>
      <c r="M2588" s="564"/>
    </row>
    <row r="2589" spans="5:13" s="563" customFormat="1">
      <c r="E2589" s="1014"/>
      <c r="K2589" s="564"/>
      <c r="M2589" s="564"/>
    </row>
    <row r="2590" spans="5:13" s="563" customFormat="1">
      <c r="E2590" s="1014"/>
      <c r="K2590" s="564"/>
      <c r="M2590" s="564"/>
    </row>
    <row r="2591" spans="5:13" s="563" customFormat="1">
      <c r="E2591" s="1014"/>
      <c r="K2591" s="564"/>
      <c r="M2591" s="564"/>
    </row>
    <row r="2592" spans="5:13" s="563" customFormat="1">
      <c r="E2592" s="1014"/>
      <c r="K2592" s="564"/>
      <c r="M2592" s="564"/>
    </row>
    <row r="2593" spans="5:13" s="563" customFormat="1">
      <c r="E2593" s="1014"/>
      <c r="K2593" s="564"/>
      <c r="M2593" s="564"/>
    </row>
    <row r="2594" spans="5:13" s="563" customFormat="1">
      <c r="E2594" s="1014"/>
      <c r="K2594" s="564"/>
      <c r="M2594" s="564"/>
    </row>
    <row r="2595" spans="5:13" s="563" customFormat="1">
      <c r="E2595" s="1014"/>
      <c r="K2595" s="564"/>
      <c r="M2595" s="564"/>
    </row>
    <row r="2596" spans="5:13" s="563" customFormat="1">
      <c r="E2596" s="1014"/>
      <c r="K2596" s="564"/>
      <c r="M2596" s="564"/>
    </row>
    <row r="2597" spans="5:13" s="563" customFormat="1">
      <c r="E2597" s="1014"/>
      <c r="K2597" s="564"/>
      <c r="M2597" s="564"/>
    </row>
    <row r="2598" spans="5:13" s="563" customFormat="1">
      <c r="E2598" s="1014"/>
      <c r="K2598" s="564"/>
      <c r="M2598" s="564"/>
    </row>
    <row r="2599" spans="5:13" s="563" customFormat="1">
      <c r="E2599" s="1014"/>
      <c r="K2599" s="564"/>
      <c r="M2599" s="564"/>
    </row>
    <row r="2600" spans="5:13" s="563" customFormat="1">
      <c r="E2600" s="1014"/>
      <c r="K2600" s="564"/>
      <c r="M2600" s="564"/>
    </row>
    <row r="2601" spans="5:13" s="563" customFormat="1">
      <c r="E2601" s="1014"/>
      <c r="K2601" s="564"/>
      <c r="M2601" s="564"/>
    </row>
    <row r="2602" spans="5:13" s="563" customFormat="1">
      <c r="E2602" s="1014"/>
      <c r="K2602" s="564"/>
      <c r="M2602" s="564"/>
    </row>
    <row r="2603" spans="5:13" s="563" customFormat="1">
      <c r="E2603" s="1014"/>
      <c r="K2603" s="564"/>
      <c r="M2603" s="564"/>
    </row>
    <row r="2604" spans="5:13" s="563" customFormat="1">
      <c r="E2604" s="1014"/>
      <c r="K2604" s="564"/>
      <c r="M2604" s="564"/>
    </row>
    <row r="2605" spans="5:13" s="563" customFormat="1">
      <c r="E2605" s="1014"/>
      <c r="K2605" s="564"/>
      <c r="M2605" s="564"/>
    </row>
    <row r="2606" spans="5:13" s="563" customFormat="1">
      <c r="E2606" s="1014"/>
      <c r="K2606" s="564"/>
      <c r="M2606" s="564"/>
    </row>
    <row r="2607" spans="5:13" s="563" customFormat="1">
      <c r="E2607" s="1014"/>
      <c r="K2607" s="564"/>
      <c r="M2607" s="564"/>
    </row>
    <row r="2608" spans="5:13" s="563" customFormat="1">
      <c r="E2608" s="1014"/>
      <c r="K2608" s="564"/>
      <c r="M2608" s="564"/>
    </row>
    <row r="2609" spans="5:13" s="563" customFormat="1">
      <c r="E2609" s="1014"/>
      <c r="K2609" s="564"/>
      <c r="M2609" s="564"/>
    </row>
    <row r="2610" spans="5:13" s="563" customFormat="1">
      <c r="E2610" s="1014"/>
      <c r="K2610" s="564"/>
      <c r="M2610" s="564"/>
    </row>
    <row r="2611" spans="5:13" s="563" customFormat="1">
      <c r="E2611" s="1014"/>
      <c r="K2611" s="564"/>
      <c r="M2611" s="564"/>
    </row>
    <row r="2612" spans="5:13" s="563" customFormat="1">
      <c r="E2612" s="1014"/>
      <c r="K2612" s="564"/>
      <c r="M2612" s="564"/>
    </row>
    <row r="2613" spans="5:13" s="563" customFormat="1">
      <c r="E2613" s="1014"/>
      <c r="K2613" s="564"/>
      <c r="M2613" s="564"/>
    </row>
    <row r="2614" spans="5:13" s="563" customFormat="1">
      <c r="E2614" s="1014"/>
      <c r="K2614" s="564"/>
      <c r="M2614" s="564"/>
    </row>
    <row r="2615" spans="5:13" s="563" customFormat="1">
      <c r="E2615" s="1014"/>
      <c r="K2615" s="564"/>
      <c r="M2615" s="564"/>
    </row>
    <row r="2616" spans="5:13" s="563" customFormat="1">
      <c r="E2616" s="1014"/>
      <c r="K2616" s="564"/>
      <c r="M2616" s="564"/>
    </row>
    <row r="2617" spans="5:13" s="563" customFormat="1">
      <c r="E2617" s="1014"/>
      <c r="K2617" s="564"/>
      <c r="M2617" s="564"/>
    </row>
    <row r="2618" spans="5:13" s="563" customFormat="1">
      <c r="E2618" s="1014"/>
      <c r="K2618" s="564"/>
      <c r="M2618" s="564"/>
    </row>
    <row r="2619" spans="5:13" s="563" customFormat="1">
      <c r="E2619" s="1014"/>
      <c r="K2619" s="564"/>
      <c r="M2619" s="564"/>
    </row>
    <row r="2620" spans="5:13" s="563" customFormat="1">
      <c r="E2620" s="1014"/>
      <c r="K2620" s="564"/>
      <c r="M2620" s="564"/>
    </row>
    <row r="2621" spans="5:13" s="563" customFormat="1">
      <c r="E2621" s="1014"/>
      <c r="K2621" s="564"/>
      <c r="M2621" s="564"/>
    </row>
    <row r="2622" spans="5:13" s="563" customFormat="1">
      <c r="E2622" s="1014"/>
      <c r="K2622" s="564"/>
      <c r="M2622" s="564"/>
    </row>
    <row r="2623" spans="5:13" s="563" customFormat="1">
      <c r="E2623" s="1014"/>
      <c r="K2623" s="564"/>
      <c r="M2623" s="564"/>
    </row>
    <row r="2624" spans="5:13" s="563" customFormat="1">
      <c r="E2624" s="1014"/>
      <c r="K2624" s="564"/>
      <c r="M2624" s="564"/>
    </row>
    <row r="2625" spans="5:13" s="563" customFormat="1">
      <c r="E2625" s="1014"/>
      <c r="K2625" s="564"/>
      <c r="M2625" s="564"/>
    </row>
    <row r="2626" spans="5:13" s="563" customFormat="1">
      <c r="E2626" s="1014"/>
      <c r="K2626" s="564"/>
      <c r="M2626" s="564"/>
    </row>
    <row r="2627" spans="5:13" s="563" customFormat="1">
      <c r="E2627" s="1014"/>
      <c r="K2627" s="564"/>
      <c r="M2627" s="564"/>
    </row>
    <row r="2628" spans="5:13" s="563" customFormat="1">
      <c r="E2628" s="1014"/>
      <c r="K2628" s="564"/>
      <c r="M2628" s="564"/>
    </row>
    <row r="2629" spans="5:13" s="563" customFormat="1">
      <c r="E2629" s="1014"/>
      <c r="K2629" s="564"/>
      <c r="M2629" s="564"/>
    </row>
    <row r="2630" spans="5:13" s="563" customFormat="1">
      <c r="E2630" s="1014"/>
      <c r="K2630" s="564"/>
      <c r="M2630" s="564"/>
    </row>
    <row r="2631" spans="5:13" s="563" customFormat="1">
      <c r="E2631" s="1014"/>
      <c r="K2631" s="564"/>
      <c r="M2631" s="564"/>
    </row>
    <row r="2632" spans="5:13" s="563" customFormat="1">
      <c r="E2632" s="1014"/>
      <c r="K2632" s="564"/>
      <c r="M2632" s="564"/>
    </row>
    <row r="2633" spans="5:13" s="563" customFormat="1">
      <c r="E2633" s="1014"/>
      <c r="K2633" s="564"/>
      <c r="M2633" s="564"/>
    </row>
    <row r="2634" spans="5:13" s="563" customFormat="1">
      <c r="E2634" s="1014"/>
      <c r="K2634" s="564"/>
      <c r="M2634" s="564"/>
    </row>
    <row r="2635" spans="5:13" s="563" customFormat="1">
      <c r="E2635" s="1014"/>
      <c r="K2635" s="564"/>
      <c r="M2635" s="564"/>
    </row>
    <row r="2636" spans="5:13" s="563" customFormat="1">
      <c r="E2636" s="1014"/>
      <c r="K2636" s="564"/>
      <c r="M2636" s="564"/>
    </row>
    <row r="2637" spans="5:13" s="563" customFormat="1">
      <c r="E2637" s="1014"/>
      <c r="K2637" s="564"/>
      <c r="M2637" s="564"/>
    </row>
    <row r="2638" spans="5:13" s="563" customFormat="1">
      <c r="E2638" s="1014"/>
      <c r="K2638" s="564"/>
      <c r="M2638" s="564"/>
    </row>
    <row r="2639" spans="5:13" s="563" customFormat="1">
      <c r="E2639" s="1014"/>
      <c r="K2639" s="564"/>
      <c r="M2639" s="564"/>
    </row>
    <row r="2640" spans="5:13" s="563" customFormat="1">
      <c r="E2640" s="1014"/>
      <c r="K2640" s="564"/>
      <c r="M2640" s="564"/>
    </row>
    <row r="2641" spans="5:13" s="563" customFormat="1">
      <c r="E2641" s="1014"/>
      <c r="K2641" s="564"/>
      <c r="M2641" s="564"/>
    </row>
    <row r="2642" spans="5:13" s="563" customFormat="1">
      <c r="E2642" s="1014"/>
      <c r="K2642" s="564"/>
      <c r="M2642" s="564"/>
    </row>
    <row r="2643" spans="5:13" s="563" customFormat="1">
      <c r="E2643" s="1014"/>
      <c r="K2643" s="564"/>
      <c r="M2643" s="564"/>
    </row>
    <row r="2644" spans="5:13" s="563" customFormat="1">
      <c r="E2644" s="1014"/>
      <c r="K2644" s="564"/>
      <c r="M2644" s="564"/>
    </row>
    <row r="2645" spans="5:13" s="563" customFormat="1">
      <c r="E2645" s="1014"/>
      <c r="K2645" s="564"/>
      <c r="M2645" s="564"/>
    </row>
    <row r="2646" spans="5:13" s="563" customFormat="1">
      <c r="E2646" s="1014"/>
      <c r="K2646" s="564"/>
      <c r="M2646" s="564"/>
    </row>
    <row r="2647" spans="5:13" s="563" customFormat="1">
      <c r="E2647" s="1014"/>
      <c r="K2647" s="564"/>
      <c r="M2647" s="564"/>
    </row>
    <row r="2648" spans="5:13" s="563" customFormat="1">
      <c r="E2648" s="1014"/>
      <c r="K2648" s="564"/>
      <c r="M2648" s="564"/>
    </row>
    <row r="2649" spans="5:13" s="563" customFormat="1">
      <c r="E2649" s="1014"/>
      <c r="K2649" s="564"/>
      <c r="M2649" s="564"/>
    </row>
    <row r="2650" spans="5:13" s="563" customFormat="1">
      <c r="E2650" s="1014"/>
      <c r="K2650" s="564"/>
      <c r="M2650" s="564"/>
    </row>
    <row r="2651" spans="5:13" s="563" customFormat="1">
      <c r="E2651" s="1014"/>
      <c r="K2651" s="564"/>
      <c r="M2651" s="564"/>
    </row>
    <row r="2652" spans="5:13" s="563" customFormat="1">
      <c r="E2652" s="1014"/>
      <c r="K2652" s="564"/>
      <c r="M2652" s="564"/>
    </row>
    <row r="2653" spans="5:13" s="563" customFormat="1">
      <c r="E2653" s="1014"/>
      <c r="K2653" s="564"/>
      <c r="M2653" s="564"/>
    </row>
    <row r="2654" spans="5:13" s="563" customFormat="1">
      <c r="E2654" s="1014"/>
      <c r="K2654" s="564"/>
      <c r="M2654" s="564"/>
    </row>
    <row r="2655" spans="5:13" s="563" customFormat="1">
      <c r="E2655" s="1014"/>
      <c r="K2655" s="564"/>
      <c r="M2655" s="564"/>
    </row>
    <row r="2656" spans="5:13" s="563" customFormat="1">
      <c r="E2656" s="1014"/>
      <c r="K2656" s="564"/>
      <c r="M2656" s="564"/>
    </row>
    <row r="2657" spans="5:13" s="563" customFormat="1">
      <c r="E2657" s="1014"/>
      <c r="K2657" s="564"/>
      <c r="M2657" s="564"/>
    </row>
    <row r="2658" spans="5:13" s="563" customFormat="1">
      <c r="E2658" s="1014"/>
      <c r="K2658" s="564"/>
      <c r="M2658" s="564"/>
    </row>
    <row r="2659" spans="5:13" s="563" customFormat="1">
      <c r="E2659" s="1014"/>
      <c r="K2659" s="564"/>
      <c r="M2659" s="564"/>
    </row>
    <row r="2660" spans="5:13" s="563" customFormat="1">
      <c r="E2660" s="1014"/>
      <c r="K2660" s="564"/>
      <c r="M2660" s="564"/>
    </row>
    <row r="2661" spans="5:13" s="563" customFormat="1">
      <c r="E2661" s="1014"/>
      <c r="K2661" s="564"/>
      <c r="M2661" s="564"/>
    </row>
    <row r="2662" spans="5:13" s="563" customFormat="1">
      <c r="E2662" s="1014"/>
      <c r="K2662" s="564"/>
      <c r="M2662" s="564"/>
    </row>
    <row r="2663" spans="5:13" s="563" customFormat="1">
      <c r="E2663" s="1014"/>
      <c r="K2663" s="564"/>
      <c r="M2663" s="564"/>
    </row>
    <row r="2664" spans="5:13" s="563" customFormat="1">
      <c r="E2664" s="1014"/>
      <c r="K2664" s="564"/>
      <c r="M2664" s="564"/>
    </row>
    <row r="2665" spans="5:13" s="563" customFormat="1">
      <c r="E2665" s="1014"/>
      <c r="K2665" s="564"/>
      <c r="M2665" s="564"/>
    </row>
    <row r="2666" spans="5:13" s="563" customFormat="1">
      <c r="E2666" s="1014"/>
      <c r="K2666" s="564"/>
      <c r="M2666" s="564"/>
    </row>
    <row r="2667" spans="5:13" s="563" customFormat="1">
      <c r="E2667" s="1014"/>
      <c r="K2667" s="564"/>
      <c r="M2667" s="564"/>
    </row>
    <row r="2668" spans="5:13" s="563" customFormat="1">
      <c r="E2668" s="1014"/>
      <c r="K2668" s="564"/>
      <c r="M2668" s="564"/>
    </row>
    <row r="2669" spans="5:13" s="563" customFormat="1">
      <c r="E2669" s="1014"/>
      <c r="K2669" s="564"/>
      <c r="M2669" s="564"/>
    </row>
    <row r="2670" spans="5:13" s="563" customFormat="1">
      <c r="E2670" s="1014"/>
      <c r="K2670" s="564"/>
      <c r="M2670" s="564"/>
    </row>
    <row r="2671" spans="5:13" s="563" customFormat="1">
      <c r="E2671" s="1014"/>
      <c r="K2671" s="564"/>
      <c r="M2671" s="564"/>
    </row>
    <row r="2672" spans="5:13" s="563" customFormat="1">
      <c r="E2672" s="1014"/>
      <c r="K2672" s="564"/>
      <c r="M2672" s="564"/>
    </row>
    <row r="2673" spans="5:13" s="563" customFormat="1">
      <c r="E2673" s="1014"/>
      <c r="K2673" s="564"/>
      <c r="M2673" s="564"/>
    </row>
    <row r="2674" spans="5:13" s="563" customFormat="1">
      <c r="E2674" s="1014"/>
      <c r="K2674" s="564"/>
      <c r="M2674" s="564"/>
    </row>
    <row r="2675" spans="5:13" s="563" customFormat="1">
      <c r="E2675" s="1014"/>
      <c r="K2675" s="564"/>
      <c r="M2675" s="564"/>
    </row>
    <row r="2676" spans="5:13" s="563" customFormat="1">
      <c r="E2676" s="1014"/>
      <c r="K2676" s="564"/>
      <c r="M2676" s="564"/>
    </row>
    <row r="2677" spans="5:13" s="563" customFormat="1">
      <c r="E2677" s="1014"/>
      <c r="K2677" s="564"/>
      <c r="M2677" s="564"/>
    </row>
    <row r="2678" spans="5:13" s="563" customFormat="1">
      <c r="E2678" s="1014"/>
      <c r="K2678" s="564"/>
      <c r="M2678" s="564"/>
    </row>
    <row r="2679" spans="5:13" s="563" customFormat="1">
      <c r="E2679" s="1014"/>
      <c r="K2679" s="564"/>
      <c r="M2679" s="564"/>
    </row>
    <row r="2680" spans="5:13" s="563" customFormat="1">
      <c r="E2680" s="1014"/>
      <c r="K2680" s="564"/>
      <c r="M2680" s="564"/>
    </row>
    <row r="2681" spans="5:13" s="563" customFormat="1">
      <c r="E2681" s="1014"/>
      <c r="K2681" s="564"/>
      <c r="M2681" s="564"/>
    </row>
    <row r="2682" spans="5:13" s="563" customFormat="1">
      <c r="E2682" s="1014"/>
      <c r="K2682" s="564"/>
      <c r="M2682" s="564"/>
    </row>
    <row r="2683" spans="5:13" s="563" customFormat="1">
      <c r="E2683" s="1014"/>
      <c r="K2683" s="564"/>
      <c r="M2683" s="564"/>
    </row>
    <row r="2684" spans="5:13" s="563" customFormat="1">
      <c r="E2684" s="1014"/>
      <c r="K2684" s="564"/>
      <c r="M2684" s="564"/>
    </row>
    <row r="2685" spans="5:13" s="563" customFormat="1">
      <c r="E2685" s="1014"/>
      <c r="K2685" s="564"/>
      <c r="M2685" s="564"/>
    </row>
    <row r="2686" spans="5:13" s="563" customFormat="1">
      <c r="E2686" s="1014"/>
      <c r="K2686" s="564"/>
      <c r="M2686" s="564"/>
    </row>
    <row r="2687" spans="5:13" s="563" customFormat="1">
      <c r="E2687" s="1014"/>
      <c r="K2687" s="564"/>
      <c r="M2687" s="564"/>
    </row>
    <row r="2688" spans="5:13" s="563" customFormat="1">
      <c r="E2688" s="1014"/>
      <c r="K2688" s="564"/>
      <c r="M2688" s="564"/>
    </row>
    <row r="2689" spans="5:13" s="563" customFormat="1">
      <c r="E2689" s="1014"/>
      <c r="K2689" s="564"/>
      <c r="M2689" s="564"/>
    </row>
    <row r="2690" spans="5:13" s="563" customFormat="1">
      <c r="E2690" s="1014"/>
      <c r="K2690" s="564"/>
      <c r="M2690" s="564"/>
    </row>
    <row r="2691" spans="5:13" s="563" customFormat="1">
      <c r="E2691" s="1014"/>
      <c r="K2691" s="564"/>
      <c r="M2691" s="564"/>
    </row>
    <row r="2692" spans="5:13" s="563" customFormat="1">
      <c r="E2692" s="1014"/>
      <c r="K2692" s="564"/>
      <c r="M2692" s="564"/>
    </row>
    <row r="2693" spans="5:13" s="563" customFormat="1">
      <c r="E2693" s="1014"/>
      <c r="K2693" s="564"/>
      <c r="M2693" s="564"/>
    </row>
    <row r="2694" spans="5:13" s="563" customFormat="1">
      <c r="E2694" s="1014"/>
      <c r="K2694" s="564"/>
      <c r="M2694" s="564"/>
    </row>
    <row r="2695" spans="5:13" s="563" customFormat="1">
      <c r="E2695" s="1014"/>
      <c r="K2695" s="564"/>
      <c r="M2695" s="564"/>
    </row>
    <row r="2696" spans="5:13" s="563" customFormat="1">
      <c r="E2696" s="1014"/>
      <c r="K2696" s="564"/>
      <c r="M2696" s="564"/>
    </row>
    <row r="2697" spans="5:13" s="563" customFormat="1">
      <c r="E2697" s="1014"/>
      <c r="K2697" s="564"/>
      <c r="M2697" s="564"/>
    </row>
    <row r="2698" spans="5:13" s="563" customFormat="1">
      <c r="E2698" s="1014"/>
      <c r="K2698" s="564"/>
      <c r="M2698" s="564"/>
    </row>
    <row r="2699" spans="5:13" s="563" customFormat="1">
      <c r="E2699" s="1014"/>
      <c r="K2699" s="564"/>
      <c r="M2699" s="564"/>
    </row>
    <row r="2700" spans="5:13" s="563" customFormat="1">
      <c r="E2700" s="1014"/>
      <c r="K2700" s="564"/>
      <c r="M2700" s="564"/>
    </row>
    <row r="2701" spans="5:13" s="563" customFormat="1">
      <c r="E2701" s="1014"/>
      <c r="K2701" s="564"/>
      <c r="M2701" s="564"/>
    </row>
    <row r="2702" spans="5:13" s="563" customFormat="1">
      <c r="E2702" s="1014"/>
      <c r="K2702" s="564"/>
      <c r="M2702" s="564"/>
    </row>
    <row r="2703" spans="5:13" s="563" customFormat="1">
      <c r="E2703" s="1014"/>
      <c r="K2703" s="564"/>
      <c r="M2703" s="564"/>
    </row>
    <row r="2704" spans="5:13" s="563" customFormat="1">
      <c r="E2704" s="1014"/>
      <c r="K2704" s="564"/>
      <c r="M2704" s="564"/>
    </row>
    <row r="2705" spans="5:13" s="563" customFormat="1">
      <c r="E2705" s="1014"/>
      <c r="K2705" s="564"/>
      <c r="M2705" s="564"/>
    </row>
    <row r="2706" spans="5:13" s="563" customFormat="1">
      <c r="E2706" s="1014"/>
      <c r="K2706" s="564"/>
      <c r="M2706" s="564"/>
    </row>
    <row r="2707" spans="5:13" s="563" customFormat="1">
      <c r="E2707" s="1014"/>
      <c r="K2707" s="564"/>
      <c r="M2707" s="564"/>
    </row>
    <row r="2708" spans="5:13" s="563" customFormat="1">
      <c r="E2708" s="1014"/>
      <c r="K2708" s="564"/>
      <c r="M2708" s="564"/>
    </row>
    <row r="2709" spans="5:13" s="563" customFormat="1">
      <c r="E2709" s="1014"/>
      <c r="K2709" s="564"/>
      <c r="M2709" s="564"/>
    </row>
    <row r="2710" spans="5:13" s="563" customFormat="1">
      <c r="E2710" s="1014"/>
      <c r="K2710" s="564"/>
      <c r="M2710" s="564"/>
    </row>
    <row r="2711" spans="5:13" s="563" customFormat="1">
      <c r="E2711" s="1014"/>
      <c r="K2711" s="564"/>
      <c r="M2711" s="564"/>
    </row>
    <row r="2712" spans="5:13" s="563" customFormat="1">
      <c r="E2712" s="1014"/>
      <c r="K2712" s="564"/>
      <c r="M2712" s="564"/>
    </row>
    <row r="2713" spans="5:13" s="563" customFormat="1">
      <c r="E2713" s="1014"/>
      <c r="K2713" s="564"/>
      <c r="M2713" s="564"/>
    </row>
    <row r="2714" spans="5:13" s="563" customFormat="1">
      <c r="E2714" s="1014"/>
      <c r="K2714" s="564"/>
      <c r="M2714" s="564"/>
    </row>
    <row r="2715" spans="5:13" s="563" customFormat="1">
      <c r="E2715" s="1014"/>
      <c r="K2715" s="564"/>
      <c r="M2715" s="564"/>
    </row>
    <row r="2716" spans="5:13" s="563" customFormat="1">
      <c r="E2716" s="1014"/>
      <c r="K2716" s="564"/>
      <c r="M2716" s="564"/>
    </row>
    <row r="2717" spans="5:13" s="563" customFormat="1">
      <c r="E2717" s="1014"/>
      <c r="K2717" s="564"/>
      <c r="M2717" s="564"/>
    </row>
    <row r="2718" spans="5:13" s="563" customFormat="1">
      <c r="E2718" s="1014"/>
      <c r="K2718" s="564"/>
      <c r="M2718" s="564"/>
    </row>
    <row r="2719" spans="5:13" s="563" customFormat="1">
      <c r="E2719" s="1014"/>
      <c r="K2719" s="564"/>
      <c r="M2719" s="564"/>
    </row>
    <row r="2720" spans="5:13" s="563" customFormat="1">
      <c r="E2720" s="1014"/>
      <c r="K2720" s="564"/>
      <c r="M2720" s="564"/>
    </row>
    <row r="2721" spans="5:13" s="563" customFormat="1">
      <c r="E2721" s="1014"/>
      <c r="K2721" s="564"/>
      <c r="M2721" s="564"/>
    </row>
    <row r="2722" spans="5:13" s="563" customFormat="1">
      <c r="E2722" s="1014"/>
      <c r="K2722" s="564"/>
      <c r="M2722" s="564"/>
    </row>
    <row r="2723" spans="5:13" s="563" customFormat="1">
      <c r="E2723" s="1014"/>
      <c r="K2723" s="564"/>
      <c r="M2723" s="564"/>
    </row>
    <row r="2724" spans="5:13" s="563" customFormat="1">
      <c r="E2724" s="1014"/>
      <c r="K2724" s="564"/>
      <c r="M2724" s="564"/>
    </row>
    <row r="2725" spans="5:13" s="563" customFormat="1">
      <c r="E2725" s="1014"/>
      <c r="K2725" s="564"/>
      <c r="M2725" s="564"/>
    </row>
    <row r="2726" spans="5:13" s="563" customFormat="1">
      <c r="E2726" s="1014"/>
      <c r="K2726" s="564"/>
      <c r="M2726" s="564"/>
    </row>
    <row r="2727" spans="5:13" s="563" customFormat="1">
      <c r="E2727" s="1014"/>
      <c r="K2727" s="564"/>
      <c r="M2727" s="564"/>
    </row>
    <row r="2728" spans="5:13" s="563" customFormat="1">
      <c r="E2728" s="1014"/>
      <c r="K2728" s="564"/>
      <c r="M2728" s="564"/>
    </row>
    <row r="2729" spans="5:13" s="563" customFormat="1">
      <c r="E2729" s="1014"/>
      <c r="K2729" s="564"/>
      <c r="M2729" s="564"/>
    </row>
    <row r="2730" spans="5:13" s="563" customFormat="1">
      <c r="E2730" s="1014"/>
      <c r="K2730" s="564"/>
      <c r="M2730" s="564"/>
    </row>
    <row r="2731" spans="5:13" s="563" customFormat="1">
      <c r="E2731" s="1014"/>
      <c r="K2731" s="564"/>
      <c r="M2731" s="564"/>
    </row>
    <row r="2732" spans="5:13" s="563" customFormat="1">
      <c r="E2732" s="1014"/>
      <c r="K2732" s="564"/>
      <c r="M2732" s="564"/>
    </row>
    <row r="2733" spans="5:13" s="563" customFormat="1">
      <c r="E2733" s="1014"/>
      <c r="K2733" s="564"/>
      <c r="M2733" s="564"/>
    </row>
    <row r="2734" spans="5:13" s="563" customFormat="1">
      <c r="E2734" s="1014"/>
      <c r="K2734" s="564"/>
      <c r="M2734" s="564"/>
    </row>
    <row r="2735" spans="5:13" s="563" customFormat="1">
      <c r="E2735" s="1014"/>
      <c r="K2735" s="564"/>
      <c r="M2735" s="564"/>
    </row>
    <row r="2736" spans="5:13" s="563" customFormat="1">
      <c r="E2736" s="1014"/>
      <c r="K2736" s="564"/>
      <c r="M2736" s="564"/>
    </row>
    <row r="2737" spans="5:13" s="563" customFormat="1">
      <c r="E2737" s="1014"/>
      <c r="K2737" s="564"/>
      <c r="M2737" s="564"/>
    </row>
    <row r="2738" spans="5:13" s="563" customFormat="1">
      <c r="E2738" s="1014"/>
      <c r="K2738" s="564"/>
      <c r="M2738" s="564"/>
    </row>
    <row r="2739" spans="5:13" s="563" customFormat="1">
      <c r="E2739" s="1014"/>
      <c r="K2739" s="564"/>
      <c r="M2739" s="564"/>
    </row>
    <row r="2740" spans="5:13" s="563" customFormat="1">
      <c r="E2740" s="1014"/>
      <c r="K2740" s="564"/>
      <c r="M2740" s="564"/>
    </row>
    <row r="2741" spans="5:13" s="563" customFormat="1">
      <c r="E2741" s="1014"/>
      <c r="K2741" s="564"/>
      <c r="M2741" s="564"/>
    </row>
    <row r="2742" spans="5:13" s="563" customFormat="1">
      <c r="E2742" s="1014"/>
      <c r="K2742" s="564"/>
      <c r="M2742" s="564"/>
    </row>
    <row r="2743" spans="5:13" s="563" customFormat="1">
      <c r="E2743" s="1014"/>
      <c r="K2743" s="564"/>
      <c r="M2743" s="564"/>
    </row>
    <row r="2744" spans="5:13" s="563" customFormat="1">
      <c r="E2744" s="1014"/>
      <c r="K2744" s="564"/>
      <c r="M2744" s="564"/>
    </row>
    <row r="2745" spans="5:13" s="563" customFormat="1">
      <c r="E2745" s="1014"/>
      <c r="K2745" s="564"/>
      <c r="M2745" s="564"/>
    </row>
    <row r="2746" spans="5:13" s="563" customFormat="1">
      <c r="E2746" s="1014"/>
      <c r="K2746" s="564"/>
      <c r="M2746" s="564"/>
    </row>
    <row r="2747" spans="5:13" s="563" customFormat="1">
      <c r="E2747" s="1014"/>
      <c r="K2747" s="564"/>
      <c r="M2747" s="564"/>
    </row>
    <row r="2748" spans="5:13" s="563" customFormat="1">
      <c r="E2748" s="1014"/>
      <c r="K2748" s="564"/>
      <c r="M2748" s="564"/>
    </row>
    <row r="2749" spans="5:13" s="563" customFormat="1">
      <c r="E2749" s="1014"/>
      <c r="K2749" s="564"/>
      <c r="M2749" s="564"/>
    </row>
    <row r="2750" spans="5:13" s="563" customFormat="1">
      <c r="E2750" s="1014"/>
      <c r="K2750" s="564"/>
      <c r="M2750" s="564"/>
    </row>
    <row r="2751" spans="5:13" s="563" customFormat="1">
      <c r="E2751" s="1014"/>
      <c r="K2751" s="564"/>
      <c r="M2751" s="564"/>
    </row>
    <row r="2752" spans="5:13" s="563" customFormat="1">
      <c r="E2752" s="1014"/>
      <c r="K2752" s="564"/>
      <c r="M2752" s="564"/>
    </row>
    <row r="2753" spans="5:13" s="563" customFormat="1">
      <c r="E2753" s="1014"/>
      <c r="K2753" s="564"/>
      <c r="M2753" s="564"/>
    </row>
    <row r="2754" spans="5:13" s="563" customFormat="1">
      <c r="E2754" s="1014"/>
      <c r="K2754" s="564"/>
      <c r="M2754" s="564"/>
    </row>
    <row r="2755" spans="5:13" s="563" customFormat="1">
      <c r="E2755" s="1014"/>
      <c r="K2755" s="564"/>
      <c r="M2755" s="564"/>
    </row>
    <row r="2756" spans="5:13" s="563" customFormat="1">
      <c r="E2756" s="1014"/>
      <c r="K2756" s="564"/>
      <c r="M2756" s="564"/>
    </row>
    <row r="2757" spans="5:13" s="563" customFormat="1">
      <c r="E2757" s="1014"/>
      <c r="K2757" s="564"/>
      <c r="M2757" s="564"/>
    </row>
    <row r="2758" spans="5:13" s="563" customFormat="1">
      <c r="E2758" s="1014"/>
      <c r="K2758" s="564"/>
      <c r="M2758" s="564"/>
    </row>
    <row r="2759" spans="5:13" s="563" customFormat="1">
      <c r="E2759" s="1014"/>
      <c r="K2759" s="564"/>
      <c r="M2759" s="564"/>
    </row>
    <row r="2760" spans="5:13" s="563" customFormat="1">
      <c r="E2760" s="1014"/>
      <c r="K2760" s="564"/>
      <c r="M2760" s="564"/>
    </row>
    <row r="2761" spans="5:13" s="563" customFormat="1">
      <c r="E2761" s="1014"/>
      <c r="K2761" s="564"/>
      <c r="M2761" s="564"/>
    </row>
    <row r="2762" spans="5:13" s="563" customFormat="1">
      <c r="E2762" s="1014"/>
      <c r="K2762" s="564"/>
      <c r="M2762" s="564"/>
    </row>
    <row r="2763" spans="5:13" s="563" customFormat="1">
      <c r="E2763" s="1014"/>
      <c r="K2763" s="564"/>
      <c r="M2763" s="564"/>
    </row>
    <row r="2764" spans="5:13" s="563" customFormat="1">
      <c r="E2764" s="1014"/>
      <c r="K2764" s="564"/>
      <c r="M2764" s="564"/>
    </row>
    <row r="2765" spans="5:13" s="563" customFormat="1">
      <c r="E2765" s="1014"/>
      <c r="K2765" s="564"/>
      <c r="M2765" s="564"/>
    </row>
    <row r="2766" spans="5:13" s="563" customFormat="1">
      <c r="E2766" s="1014"/>
      <c r="K2766" s="564"/>
      <c r="M2766" s="564"/>
    </row>
    <row r="2767" spans="5:13" s="563" customFormat="1">
      <c r="E2767" s="1014"/>
      <c r="K2767" s="564"/>
      <c r="M2767" s="564"/>
    </row>
    <row r="2768" spans="5:13" s="563" customFormat="1">
      <c r="E2768" s="1014"/>
      <c r="K2768" s="564"/>
      <c r="M2768" s="564"/>
    </row>
    <row r="2769" spans="5:13" s="563" customFormat="1">
      <c r="E2769" s="1014"/>
      <c r="K2769" s="564"/>
      <c r="M2769" s="564"/>
    </row>
    <row r="2770" spans="5:13" s="563" customFormat="1">
      <c r="E2770" s="1014"/>
      <c r="K2770" s="564"/>
      <c r="M2770" s="564"/>
    </row>
    <row r="2771" spans="5:13" s="563" customFormat="1">
      <c r="E2771" s="1014"/>
      <c r="K2771" s="564"/>
      <c r="M2771" s="564"/>
    </row>
    <row r="2772" spans="5:13" s="563" customFormat="1">
      <c r="E2772" s="1014"/>
      <c r="K2772" s="564"/>
      <c r="M2772" s="564"/>
    </row>
    <row r="2773" spans="5:13" s="563" customFormat="1">
      <c r="E2773" s="1014"/>
      <c r="K2773" s="564"/>
      <c r="M2773" s="564"/>
    </row>
    <row r="2774" spans="5:13" s="563" customFormat="1">
      <c r="E2774" s="1014"/>
      <c r="K2774" s="564"/>
      <c r="M2774" s="564"/>
    </row>
    <row r="2775" spans="5:13" s="563" customFormat="1">
      <c r="E2775" s="1014"/>
      <c r="K2775" s="564"/>
      <c r="M2775" s="564"/>
    </row>
    <row r="2776" spans="5:13" s="563" customFormat="1">
      <c r="E2776" s="1014"/>
      <c r="K2776" s="564"/>
      <c r="M2776" s="564"/>
    </row>
    <row r="2777" spans="5:13" s="563" customFormat="1">
      <c r="E2777" s="1014"/>
      <c r="K2777" s="564"/>
      <c r="M2777" s="564"/>
    </row>
    <row r="2778" spans="5:13" s="563" customFormat="1">
      <c r="E2778" s="1014"/>
      <c r="K2778" s="564"/>
      <c r="M2778" s="564"/>
    </row>
    <row r="2779" spans="5:13" s="563" customFormat="1">
      <c r="E2779" s="1014"/>
      <c r="K2779" s="564"/>
      <c r="M2779" s="564"/>
    </row>
    <row r="2780" spans="5:13" s="563" customFormat="1">
      <c r="E2780" s="1014"/>
      <c r="K2780" s="564"/>
      <c r="M2780" s="564"/>
    </row>
    <row r="2781" spans="5:13" s="563" customFormat="1">
      <c r="E2781" s="1014"/>
      <c r="K2781" s="564"/>
      <c r="M2781" s="564"/>
    </row>
    <row r="2782" spans="5:13" s="563" customFormat="1">
      <c r="E2782" s="1014"/>
      <c r="K2782" s="564"/>
      <c r="M2782" s="564"/>
    </row>
    <row r="2783" spans="5:13" s="563" customFormat="1">
      <c r="E2783" s="1014"/>
      <c r="K2783" s="564"/>
      <c r="M2783" s="564"/>
    </row>
    <row r="2784" spans="5:13" s="563" customFormat="1">
      <c r="E2784" s="1014"/>
      <c r="K2784" s="564"/>
      <c r="M2784" s="564"/>
    </row>
    <row r="2785" spans="5:13" s="563" customFormat="1">
      <c r="E2785" s="1014"/>
      <c r="K2785" s="564"/>
      <c r="M2785" s="564"/>
    </row>
    <row r="2786" spans="5:13" s="563" customFormat="1">
      <c r="E2786" s="1014"/>
      <c r="K2786" s="564"/>
      <c r="M2786" s="564"/>
    </row>
    <row r="2787" spans="5:13" s="563" customFormat="1">
      <c r="E2787" s="1014"/>
      <c r="K2787" s="564"/>
      <c r="M2787" s="564"/>
    </row>
    <row r="2788" spans="5:13" s="563" customFormat="1">
      <c r="E2788" s="1014"/>
      <c r="K2788" s="564"/>
      <c r="M2788" s="564"/>
    </row>
    <row r="2789" spans="5:13" s="563" customFormat="1">
      <c r="E2789" s="1014"/>
      <c r="K2789" s="564"/>
      <c r="M2789" s="564"/>
    </row>
    <row r="2790" spans="5:13" s="563" customFormat="1">
      <c r="E2790" s="1014"/>
      <c r="K2790" s="564"/>
      <c r="M2790" s="564"/>
    </row>
    <row r="2791" spans="5:13" s="563" customFormat="1">
      <c r="E2791" s="1014"/>
      <c r="K2791" s="564"/>
      <c r="M2791" s="564"/>
    </row>
    <row r="2792" spans="5:13" s="563" customFormat="1">
      <c r="E2792" s="1014"/>
      <c r="K2792" s="564"/>
      <c r="M2792" s="564"/>
    </row>
    <row r="2793" spans="5:13" s="563" customFormat="1">
      <c r="E2793" s="1014"/>
      <c r="K2793" s="564"/>
      <c r="M2793" s="564"/>
    </row>
    <row r="2794" spans="5:13" s="563" customFormat="1">
      <c r="E2794" s="1014"/>
      <c r="K2794" s="564"/>
      <c r="M2794" s="564"/>
    </row>
    <row r="2795" spans="5:13" s="563" customFormat="1">
      <c r="E2795" s="1014"/>
      <c r="K2795" s="564"/>
      <c r="M2795" s="564"/>
    </row>
    <row r="2796" spans="5:13" s="563" customFormat="1">
      <c r="E2796" s="1014"/>
      <c r="K2796" s="564"/>
      <c r="M2796" s="564"/>
    </row>
    <row r="2797" spans="5:13" s="563" customFormat="1">
      <c r="E2797" s="1014"/>
      <c r="K2797" s="564"/>
      <c r="M2797" s="564"/>
    </row>
    <row r="2798" spans="5:13" s="563" customFormat="1">
      <c r="E2798" s="1014"/>
      <c r="K2798" s="564"/>
      <c r="M2798" s="564"/>
    </row>
    <row r="2799" spans="5:13" s="563" customFormat="1">
      <c r="E2799" s="1014"/>
      <c r="K2799" s="564"/>
      <c r="M2799" s="564"/>
    </row>
    <row r="2800" spans="5:13" s="563" customFormat="1">
      <c r="E2800" s="1014"/>
      <c r="K2800" s="564"/>
      <c r="M2800" s="564"/>
    </row>
    <row r="2801" spans="5:13" s="563" customFormat="1">
      <c r="E2801" s="1014"/>
      <c r="K2801" s="564"/>
      <c r="M2801" s="564"/>
    </row>
    <row r="2802" spans="5:13" s="563" customFormat="1">
      <c r="E2802" s="1014"/>
      <c r="K2802" s="564"/>
      <c r="M2802" s="564"/>
    </row>
    <row r="2803" spans="5:13" s="563" customFormat="1">
      <c r="E2803" s="1014"/>
      <c r="K2803" s="564"/>
      <c r="M2803" s="564"/>
    </row>
    <row r="2804" spans="5:13" s="563" customFormat="1">
      <c r="E2804" s="1014"/>
      <c r="K2804" s="564"/>
      <c r="M2804" s="564"/>
    </row>
    <row r="2805" spans="5:13" s="563" customFormat="1">
      <c r="E2805" s="1014"/>
      <c r="K2805" s="564"/>
      <c r="M2805" s="564"/>
    </row>
    <row r="2806" spans="5:13" s="563" customFormat="1">
      <c r="E2806" s="1014"/>
      <c r="K2806" s="564"/>
      <c r="M2806" s="564"/>
    </row>
    <row r="2807" spans="5:13" s="563" customFormat="1">
      <c r="E2807" s="1014"/>
      <c r="K2807" s="564"/>
      <c r="M2807" s="564"/>
    </row>
    <row r="2808" spans="5:13" s="563" customFormat="1">
      <c r="E2808" s="1014"/>
      <c r="K2808" s="564"/>
      <c r="M2808" s="564"/>
    </row>
    <row r="2809" spans="5:13" s="563" customFormat="1">
      <c r="E2809" s="1014"/>
      <c r="K2809" s="564"/>
      <c r="M2809" s="564"/>
    </row>
    <row r="2810" spans="5:13" s="563" customFormat="1">
      <c r="E2810" s="1014"/>
      <c r="K2810" s="564"/>
      <c r="M2810" s="564"/>
    </row>
    <row r="2811" spans="5:13" s="563" customFormat="1">
      <c r="E2811" s="1014"/>
      <c r="K2811" s="564"/>
      <c r="M2811" s="564"/>
    </row>
    <row r="2812" spans="5:13" s="563" customFormat="1">
      <c r="E2812" s="1014"/>
      <c r="K2812" s="564"/>
      <c r="M2812" s="564"/>
    </row>
    <row r="2813" spans="5:13" s="563" customFormat="1">
      <c r="E2813" s="1014"/>
      <c r="K2813" s="564"/>
      <c r="M2813" s="564"/>
    </row>
    <row r="2814" spans="5:13" s="563" customFormat="1">
      <c r="E2814" s="1014"/>
      <c r="K2814" s="564"/>
      <c r="M2814" s="564"/>
    </row>
    <row r="2815" spans="5:13" s="563" customFormat="1">
      <c r="E2815" s="1014"/>
      <c r="K2815" s="564"/>
      <c r="M2815" s="564"/>
    </row>
    <row r="2816" spans="5:13" s="563" customFormat="1">
      <c r="E2816" s="1014"/>
      <c r="K2816" s="564"/>
      <c r="M2816" s="564"/>
    </row>
    <row r="2817" spans="5:13" s="563" customFormat="1">
      <c r="E2817" s="1014"/>
      <c r="K2817" s="564"/>
      <c r="M2817" s="564"/>
    </row>
    <row r="2818" spans="5:13" s="563" customFormat="1">
      <c r="E2818" s="1014"/>
      <c r="K2818" s="564"/>
      <c r="M2818" s="564"/>
    </row>
    <row r="2819" spans="5:13" s="563" customFormat="1">
      <c r="E2819" s="1014"/>
      <c r="K2819" s="564"/>
      <c r="M2819" s="564"/>
    </row>
    <row r="2820" spans="5:13" s="563" customFormat="1">
      <c r="E2820" s="1014"/>
      <c r="K2820" s="564"/>
      <c r="M2820" s="564"/>
    </row>
    <row r="2821" spans="5:13" s="563" customFormat="1">
      <c r="E2821" s="1014"/>
      <c r="K2821" s="564"/>
      <c r="M2821" s="564"/>
    </row>
    <row r="2822" spans="5:13" s="563" customFormat="1">
      <c r="E2822" s="1014"/>
      <c r="K2822" s="564"/>
      <c r="M2822" s="564"/>
    </row>
    <row r="2823" spans="5:13" s="563" customFormat="1">
      <c r="E2823" s="1014"/>
      <c r="K2823" s="564"/>
      <c r="M2823" s="564"/>
    </row>
    <row r="2824" spans="5:13" s="563" customFormat="1">
      <c r="E2824" s="1014"/>
      <c r="K2824" s="564"/>
      <c r="M2824" s="564"/>
    </row>
    <row r="2825" spans="5:13" s="563" customFormat="1">
      <c r="E2825" s="1014"/>
      <c r="K2825" s="564"/>
      <c r="M2825" s="564"/>
    </row>
    <row r="2826" spans="5:13" s="563" customFormat="1">
      <c r="E2826" s="1014"/>
      <c r="K2826" s="564"/>
      <c r="M2826" s="564"/>
    </row>
    <row r="2827" spans="5:13" s="563" customFormat="1">
      <c r="E2827" s="1014"/>
      <c r="K2827" s="564"/>
      <c r="M2827" s="564"/>
    </row>
    <row r="2828" spans="5:13" s="563" customFormat="1">
      <c r="E2828" s="1014"/>
      <c r="K2828" s="564"/>
      <c r="M2828" s="564"/>
    </row>
    <row r="2829" spans="5:13" s="563" customFormat="1">
      <c r="E2829" s="1014"/>
      <c r="K2829" s="564"/>
      <c r="M2829" s="564"/>
    </row>
    <row r="2830" spans="5:13" s="563" customFormat="1">
      <c r="E2830" s="1014"/>
      <c r="K2830" s="564"/>
      <c r="M2830" s="564"/>
    </row>
    <row r="2831" spans="5:13" s="563" customFormat="1">
      <c r="E2831" s="1014"/>
      <c r="K2831" s="564"/>
      <c r="M2831" s="564"/>
    </row>
    <row r="2832" spans="5:13" s="563" customFormat="1">
      <c r="E2832" s="1014"/>
      <c r="K2832" s="564"/>
      <c r="M2832" s="564"/>
    </row>
    <row r="2833" spans="5:13" s="563" customFormat="1">
      <c r="E2833" s="1014"/>
      <c r="K2833" s="564"/>
      <c r="M2833" s="564"/>
    </row>
    <row r="2834" spans="5:13" s="563" customFormat="1">
      <c r="E2834" s="1014"/>
      <c r="K2834" s="564"/>
      <c r="M2834" s="564"/>
    </row>
    <row r="2835" spans="5:13" s="563" customFormat="1">
      <c r="E2835" s="1014"/>
      <c r="K2835" s="564"/>
      <c r="M2835" s="564"/>
    </row>
    <row r="2836" spans="5:13" s="563" customFormat="1">
      <c r="E2836" s="1014"/>
      <c r="K2836" s="564"/>
      <c r="M2836" s="564"/>
    </row>
    <row r="2837" spans="5:13" s="563" customFormat="1">
      <c r="E2837" s="1014"/>
      <c r="K2837" s="564"/>
      <c r="M2837" s="564"/>
    </row>
    <row r="2838" spans="5:13" s="563" customFormat="1">
      <c r="E2838" s="1014"/>
      <c r="K2838" s="564"/>
      <c r="M2838" s="564"/>
    </row>
    <row r="2839" spans="5:13" s="563" customFormat="1">
      <c r="E2839" s="1014"/>
      <c r="K2839" s="564"/>
      <c r="M2839" s="564"/>
    </row>
    <row r="2840" spans="5:13" s="563" customFormat="1">
      <c r="E2840" s="1014"/>
      <c r="K2840" s="564"/>
      <c r="M2840" s="564"/>
    </row>
    <row r="2841" spans="5:13" s="563" customFormat="1">
      <c r="E2841" s="1014"/>
      <c r="K2841" s="564"/>
      <c r="M2841" s="564"/>
    </row>
    <row r="2842" spans="5:13" s="563" customFormat="1">
      <c r="E2842" s="1014"/>
      <c r="K2842" s="564"/>
      <c r="M2842" s="564"/>
    </row>
    <row r="2843" spans="5:13" s="563" customFormat="1">
      <c r="E2843" s="1014"/>
      <c r="K2843" s="564"/>
      <c r="M2843" s="564"/>
    </row>
    <row r="2844" spans="5:13" s="563" customFormat="1">
      <c r="E2844" s="1014"/>
      <c r="K2844" s="564"/>
      <c r="M2844" s="564"/>
    </row>
    <row r="2845" spans="5:13" s="563" customFormat="1">
      <c r="E2845" s="1014"/>
      <c r="K2845" s="564"/>
      <c r="M2845" s="564"/>
    </row>
    <row r="2846" spans="5:13" s="563" customFormat="1">
      <c r="E2846" s="1014"/>
      <c r="K2846" s="564"/>
      <c r="M2846" s="564"/>
    </row>
    <row r="2847" spans="5:13" s="563" customFormat="1">
      <c r="E2847" s="1014"/>
      <c r="K2847" s="564"/>
      <c r="M2847" s="564"/>
    </row>
    <row r="2848" spans="5:13" s="563" customFormat="1">
      <c r="E2848" s="1014"/>
      <c r="K2848" s="564"/>
      <c r="M2848" s="564"/>
    </row>
    <row r="2849" spans="5:13" s="563" customFormat="1">
      <c r="E2849" s="1014"/>
      <c r="K2849" s="564"/>
      <c r="M2849" s="564"/>
    </row>
    <row r="2850" spans="5:13" s="563" customFormat="1">
      <c r="E2850" s="1014"/>
      <c r="K2850" s="564"/>
      <c r="M2850" s="564"/>
    </row>
    <row r="2851" spans="5:13" s="563" customFormat="1">
      <c r="E2851" s="1014"/>
      <c r="K2851" s="564"/>
      <c r="M2851" s="564"/>
    </row>
    <row r="2852" spans="5:13" s="563" customFormat="1">
      <c r="E2852" s="1014"/>
      <c r="K2852" s="564"/>
      <c r="M2852" s="564"/>
    </row>
    <row r="2853" spans="5:13" s="563" customFormat="1">
      <c r="E2853" s="1014"/>
      <c r="K2853" s="564"/>
      <c r="M2853" s="564"/>
    </row>
    <row r="2854" spans="5:13" s="563" customFormat="1">
      <c r="E2854" s="1014"/>
      <c r="K2854" s="564"/>
      <c r="M2854" s="564"/>
    </row>
    <row r="2855" spans="5:13" s="563" customFormat="1">
      <c r="E2855" s="1014"/>
      <c r="K2855" s="564"/>
      <c r="M2855" s="564"/>
    </row>
    <row r="2856" spans="5:13" s="563" customFormat="1">
      <c r="E2856" s="1014"/>
      <c r="K2856" s="564"/>
      <c r="M2856" s="564"/>
    </row>
    <row r="2857" spans="5:13" s="563" customFormat="1">
      <c r="E2857" s="1014"/>
      <c r="K2857" s="564"/>
      <c r="M2857" s="564"/>
    </row>
    <row r="2858" spans="5:13" s="563" customFormat="1">
      <c r="E2858" s="1014"/>
      <c r="K2858" s="564"/>
      <c r="M2858" s="564"/>
    </row>
    <row r="2859" spans="5:13" s="563" customFormat="1">
      <c r="E2859" s="1014"/>
      <c r="K2859" s="564"/>
      <c r="M2859" s="564"/>
    </row>
    <row r="2860" spans="5:13" s="563" customFormat="1">
      <c r="E2860" s="1014"/>
      <c r="K2860" s="564"/>
      <c r="M2860" s="564"/>
    </row>
    <row r="2861" spans="5:13" s="563" customFormat="1">
      <c r="E2861" s="1014"/>
      <c r="K2861" s="564"/>
      <c r="M2861" s="564"/>
    </row>
    <row r="2862" spans="5:13" s="563" customFormat="1">
      <c r="E2862" s="1014"/>
      <c r="K2862" s="564"/>
      <c r="M2862" s="564"/>
    </row>
    <row r="2863" spans="5:13" s="563" customFormat="1">
      <c r="E2863" s="1014"/>
      <c r="K2863" s="564"/>
      <c r="M2863" s="564"/>
    </row>
    <row r="2864" spans="5:13" s="563" customFormat="1">
      <c r="E2864" s="1014"/>
      <c r="K2864" s="564"/>
      <c r="M2864" s="564"/>
    </row>
    <row r="2865" spans="5:13" s="563" customFormat="1">
      <c r="E2865" s="1014"/>
      <c r="K2865" s="564"/>
      <c r="M2865" s="564"/>
    </row>
    <row r="2866" spans="5:13" s="563" customFormat="1">
      <c r="E2866" s="1014"/>
      <c r="K2866" s="564"/>
      <c r="M2866" s="564"/>
    </row>
    <row r="2867" spans="5:13" s="563" customFormat="1">
      <c r="E2867" s="1014"/>
      <c r="K2867" s="564"/>
      <c r="M2867" s="564"/>
    </row>
    <row r="2868" spans="5:13" s="563" customFormat="1">
      <c r="E2868" s="1014"/>
      <c r="K2868" s="564"/>
      <c r="M2868" s="564"/>
    </row>
    <row r="2869" spans="5:13" s="563" customFormat="1">
      <c r="E2869" s="1014"/>
      <c r="K2869" s="564"/>
      <c r="M2869" s="564"/>
    </row>
    <row r="2870" spans="5:13" s="563" customFormat="1">
      <c r="E2870" s="1014"/>
      <c r="K2870" s="564"/>
      <c r="M2870" s="564"/>
    </row>
    <row r="2871" spans="5:13" s="563" customFormat="1">
      <c r="E2871" s="1014"/>
      <c r="K2871" s="564"/>
      <c r="M2871" s="564"/>
    </row>
    <row r="2872" spans="5:13" s="563" customFormat="1">
      <c r="E2872" s="1014"/>
      <c r="K2872" s="564"/>
      <c r="M2872" s="564"/>
    </row>
    <row r="2873" spans="5:13" s="563" customFormat="1">
      <c r="E2873" s="1014"/>
      <c r="K2873" s="564"/>
      <c r="M2873" s="564"/>
    </row>
    <row r="2874" spans="5:13" s="563" customFormat="1">
      <c r="E2874" s="1014"/>
      <c r="K2874" s="564"/>
      <c r="M2874" s="564"/>
    </row>
    <row r="2875" spans="5:13" s="563" customFormat="1">
      <c r="E2875" s="1014"/>
      <c r="K2875" s="564"/>
      <c r="M2875" s="564"/>
    </row>
    <row r="2876" spans="5:13" s="563" customFormat="1">
      <c r="E2876" s="1014"/>
      <c r="K2876" s="564"/>
      <c r="M2876" s="564"/>
    </row>
    <row r="2877" spans="5:13" s="563" customFormat="1">
      <c r="E2877" s="1014"/>
      <c r="K2877" s="564"/>
      <c r="M2877" s="564"/>
    </row>
    <row r="2878" spans="5:13" s="563" customFormat="1">
      <c r="E2878" s="1014"/>
      <c r="K2878" s="564"/>
      <c r="M2878" s="564"/>
    </row>
    <row r="2879" spans="5:13" s="563" customFormat="1">
      <c r="E2879" s="1014"/>
      <c r="K2879" s="564"/>
      <c r="M2879" s="564"/>
    </row>
    <row r="2880" spans="5:13" s="563" customFormat="1">
      <c r="E2880" s="1014"/>
      <c r="K2880" s="564"/>
      <c r="M2880" s="564"/>
    </row>
    <row r="2881" spans="5:13" s="563" customFormat="1">
      <c r="E2881" s="1014"/>
      <c r="K2881" s="564"/>
      <c r="M2881" s="564"/>
    </row>
    <row r="2882" spans="5:13" s="563" customFormat="1">
      <c r="E2882" s="1014"/>
      <c r="K2882" s="564"/>
      <c r="M2882" s="564"/>
    </row>
    <row r="2883" spans="5:13" s="563" customFormat="1">
      <c r="E2883" s="1014"/>
      <c r="K2883" s="564"/>
      <c r="M2883" s="564"/>
    </row>
    <row r="2884" spans="5:13" s="563" customFormat="1">
      <c r="E2884" s="1014"/>
      <c r="K2884" s="564"/>
      <c r="M2884" s="564"/>
    </row>
    <row r="2885" spans="5:13" s="563" customFormat="1">
      <c r="E2885" s="1014"/>
      <c r="K2885" s="564"/>
      <c r="M2885" s="564"/>
    </row>
    <row r="2886" spans="5:13" s="563" customFormat="1">
      <c r="E2886" s="1014"/>
      <c r="K2886" s="564"/>
      <c r="M2886" s="564"/>
    </row>
    <row r="2887" spans="5:13" s="563" customFormat="1">
      <c r="E2887" s="1014"/>
      <c r="K2887" s="564"/>
      <c r="M2887" s="564"/>
    </row>
    <row r="2888" spans="5:13" s="563" customFormat="1">
      <c r="E2888" s="1014"/>
      <c r="K2888" s="564"/>
      <c r="M2888" s="564"/>
    </row>
    <row r="2889" spans="5:13" s="563" customFormat="1">
      <c r="E2889" s="1014"/>
      <c r="K2889" s="564"/>
      <c r="M2889" s="564"/>
    </row>
    <row r="2890" spans="5:13" s="563" customFormat="1">
      <c r="E2890" s="1014"/>
      <c r="K2890" s="564"/>
      <c r="M2890" s="564"/>
    </row>
    <row r="2891" spans="5:13" s="563" customFormat="1">
      <c r="E2891" s="1014"/>
      <c r="K2891" s="564"/>
      <c r="M2891" s="564"/>
    </row>
    <row r="2892" spans="5:13" s="563" customFormat="1">
      <c r="E2892" s="1014"/>
      <c r="K2892" s="564"/>
      <c r="M2892" s="564"/>
    </row>
    <row r="2893" spans="5:13" s="563" customFormat="1">
      <c r="E2893" s="1014"/>
      <c r="K2893" s="564"/>
      <c r="M2893" s="564"/>
    </row>
    <row r="2894" spans="5:13" s="563" customFormat="1">
      <c r="E2894" s="1014"/>
      <c r="K2894" s="564"/>
      <c r="M2894" s="564"/>
    </row>
    <row r="2895" spans="5:13" s="563" customFormat="1">
      <c r="E2895" s="1014"/>
      <c r="K2895" s="564"/>
      <c r="M2895" s="564"/>
    </row>
    <row r="2896" spans="5:13" s="563" customFormat="1">
      <c r="E2896" s="1014"/>
      <c r="K2896" s="564"/>
      <c r="M2896" s="564"/>
    </row>
    <row r="2897" spans="5:13" s="563" customFormat="1">
      <c r="E2897" s="1014"/>
      <c r="K2897" s="564"/>
      <c r="M2897" s="564"/>
    </row>
    <row r="2898" spans="5:13" s="563" customFormat="1">
      <c r="E2898" s="1014"/>
      <c r="K2898" s="564"/>
      <c r="M2898" s="564"/>
    </row>
    <row r="2899" spans="5:13" s="563" customFormat="1">
      <c r="E2899" s="1014"/>
      <c r="K2899" s="564"/>
      <c r="M2899" s="564"/>
    </row>
    <row r="2900" spans="5:13" s="563" customFormat="1">
      <c r="E2900" s="1014"/>
      <c r="K2900" s="564"/>
      <c r="M2900" s="564"/>
    </row>
    <row r="2901" spans="5:13" s="563" customFormat="1">
      <c r="E2901" s="1014"/>
      <c r="K2901" s="564"/>
      <c r="M2901" s="564"/>
    </row>
    <row r="2902" spans="5:13" s="563" customFormat="1">
      <c r="E2902" s="1014"/>
      <c r="K2902" s="564"/>
      <c r="M2902" s="564"/>
    </row>
    <row r="2903" spans="5:13" s="563" customFormat="1">
      <c r="E2903" s="1014"/>
      <c r="K2903" s="564"/>
      <c r="M2903" s="564"/>
    </row>
    <row r="2904" spans="5:13" s="563" customFormat="1">
      <c r="E2904" s="1014"/>
      <c r="K2904" s="564"/>
      <c r="M2904" s="564"/>
    </row>
    <row r="2905" spans="5:13" s="563" customFormat="1">
      <c r="E2905" s="1014"/>
      <c r="K2905" s="564"/>
      <c r="M2905" s="564"/>
    </row>
    <row r="2906" spans="5:13" s="563" customFormat="1">
      <c r="E2906" s="1014"/>
      <c r="K2906" s="564"/>
      <c r="M2906" s="564"/>
    </row>
    <row r="2907" spans="5:13" s="563" customFormat="1">
      <c r="E2907" s="1014"/>
      <c r="K2907" s="564"/>
      <c r="M2907" s="564"/>
    </row>
    <row r="2908" spans="5:13" s="563" customFormat="1">
      <c r="E2908" s="1014"/>
      <c r="K2908" s="564"/>
      <c r="M2908" s="564"/>
    </row>
    <row r="2909" spans="5:13" s="563" customFormat="1">
      <c r="E2909" s="1014"/>
      <c r="K2909" s="564"/>
      <c r="M2909" s="564"/>
    </row>
    <row r="2910" spans="5:13" s="563" customFormat="1">
      <c r="E2910" s="1014"/>
      <c r="K2910" s="564"/>
      <c r="M2910" s="564"/>
    </row>
    <row r="2911" spans="5:13" s="563" customFormat="1">
      <c r="E2911" s="1014"/>
      <c r="K2911" s="564"/>
      <c r="M2911" s="564"/>
    </row>
    <row r="2912" spans="5:13" s="563" customFormat="1">
      <c r="E2912" s="1014"/>
      <c r="K2912" s="564"/>
      <c r="M2912" s="564"/>
    </row>
    <row r="2913" spans="5:13" s="563" customFormat="1">
      <c r="E2913" s="1014"/>
      <c r="K2913" s="564"/>
      <c r="M2913" s="564"/>
    </row>
    <row r="2914" spans="5:13" s="563" customFormat="1">
      <c r="E2914" s="1014"/>
      <c r="K2914" s="564"/>
      <c r="M2914" s="564"/>
    </row>
    <row r="2915" spans="5:13" s="563" customFormat="1">
      <c r="E2915" s="1014"/>
      <c r="K2915" s="564"/>
      <c r="M2915" s="564"/>
    </row>
    <row r="2916" spans="5:13" s="563" customFormat="1">
      <c r="E2916" s="1014"/>
      <c r="K2916" s="564"/>
      <c r="M2916" s="564"/>
    </row>
    <row r="2917" spans="5:13" s="563" customFormat="1">
      <c r="E2917" s="1014"/>
      <c r="K2917" s="564"/>
      <c r="M2917" s="564"/>
    </row>
    <row r="2918" spans="5:13" s="563" customFormat="1">
      <c r="E2918" s="1014"/>
      <c r="K2918" s="564"/>
      <c r="M2918" s="564"/>
    </row>
    <row r="2919" spans="5:13" s="563" customFormat="1">
      <c r="E2919" s="1014"/>
      <c r="K2919" s="564"/>
      <c r="M2919" s="564"/>
    </row>
    <row r="2920" spans="5:13" s="563" customFormat="1">
      <c r="E2920" s="1014"/>
      <c r="K2920" s="564"/>
      <c r="M2920" s="564"/>
    </row>
    <row r="2921" spans="5:13" s="563" customFormat="1">
      <c r="E2921" s="1014"/>
      <c r="K2921" s="564"/>
      <c r="M2921" s="564"/>
    </row>
    <row r="2922" spans="5:13" s="563" customFormat="1">
      <c r="E2922" s="1014"/>
      <c r="K2922" s="564"/>
      <c r="M2922" s="564"/>
    </row>
    <row r="2923" spans="5:13" s="563" customFormat="1">
      <c r="E2923" s="1014"/>
      <c r="K2923" s="564"/>
      <c r="M2923" s="564"/>
    </row>
    <row r="2924" spans="5:13" s="563" customFormat="1">
      <c r="E2924" s="1014"/>
      <c r="K2924" s="564"/>
      <c r="M2924" s="564"/>
    </row>
    <row r="2925" spans="5:13" s="563" customFormat="1">
      <c r="E2925" s="1014"/>
      <c r="K2925" s="564"/>
      <c r="M2925" s="564"/>
    </row>
    <row r="2926" spans="5:13" s="563" customFormat="1">
      <c r="E2926" s="1014"/>
      <c r="K2926" s="564"/>
      <c r="M2926" s="564"/>
    </row>
    <row r="2927" spans="5:13" s="563" customFormat="1">
      <c r="E2927" s="1014"/>
      <c r="K2927" s="564"/>
      <c r="M2927" s="564"/>
    </row>
    <row r="2928" spans="5:13" s="563" customFormat="1">
      <c r="E2928" s="1014"/>
      <c r="K2928" s="564"/>
      <c r="M2928" s="564"/>
    </row>
    <row r="2929" spans="5:13" s="563" customFormat="1">
      <c r="E2929" s="1014"/>
      <c r="K2929" s="564"/>
      <c r="M2929" s="564"/>
    </row>
    <row r="2930" spans="5:13" s="563" customFormat="1">
      <c r="E2930" s="1014"/>
      <c r="K2930" s="564"/>
      <c r="M2930" s="564"/>
    </row>
    <row r="2931" spans="5:13" s="563" customFormat="1">
      <c r="E2931" s="1014"/>
      <c r="K2931" s="564"/>
      <c r="M2931" s="564"/>
    </row>
    <row r="2932" spans="5:13" s="563" customFormat="1">
      <c r="E2932" s="1014"/>
      <c r="K2932" s="564"/>
      <c r="M2932" s="564"/>
    </row>
    <row r="2933" spans="5:13" s="563" customFormat="1">
      <c r="E2933" s="1014"/>
      <c r="K2933" s="564"/>
      <c r="M2933" s="564"/>
    </row>
    <row r="2934" spans="5:13" s="563" customFormat="1">
      <c r="E2934" s="1014"/>
      <c r="K2934" s="564"/>
      <c r="M2934" s="564"/>
    </row>
    <row r="2935" spans="5:13" s="563" customFormat="1">
      <c r="E2935" s="1014"/>
      <c r="K2935" s="564"/>
      <c r="M2935" s="564"/>
    </row>
    <row r="2936" spans="5:13" s="563" customFormat="1">
      <c r="E2936" s="1014"/>
      <c r="K2936" s="564"/>
      <c r="M2936" s="564"/>
    </row>
    <row r="2937" spans="5:13" s="563" customFormat="1">
      <c r="E2937" s="1014"/>
      <c r="K2937" s="564"/>
      <c r="M2937" s="564"/>
    </row>
    <row r="2938" spans="5:13" s="563" customFormat="1">
      <c r="E2938" s="1014"/>
      <c r="K2938" s="564"/>
      <c r="M2938" s="564"/>
    </row>
    <row r="2939" spans="5:13" s="563" customFormat="1">
      <c r="E2939" s="1014"/>
      <c r="K2939" s="564"/>
      <c r="M2939" s="564"/>
    </row>
    <row r="2940" spans="5:13" s="563" customFormat="1">
      <c r="E2940" s="1014"/>
      <c r="K2940" s="564"/>
      <c r="M2940" s="564"/>
    </row>
    <row r="2941" spans="5:13" s="563" customFormat="1">
      <c r="E2941" s="1014"/>
      <c r="K2941" s="564"/>
      <c r="M2941" s="564"/>
    </row>
    <row r="2942" spans="5:13" s="563" customFormat="1">
      <c r="E2942" s="1014"/>
      <c r="K2942" s="564"/>
      <c r="M2942" s="564"/>
    </row>
    <row r="2943" spans="5:13" s="563" customFormat="1">
      <c r="E2943" s="1014"/>
      <c r="K2943" s="564"/>
      <c r="M2943" s="564"/>
    </row>
    <row r="2944" spans="5:13" s="563" customFormat="1">
      <c r="E2944" s="1014"/>
      <c r="K2944" s="564"/>
      <c r="M2944" s="564"/>
    </row>
    <row r="2945" spans="5:13" s="563" customFormat="1">
      <c r="E2945" s="1014"/>
      <c r="K2945" s="564"/>
      <c r="M2945" s="564"/>
    </row>
    <row r="2946" spans="5:13" s="563" customFormat="1">
      <c r="E2946" s="1014"/>
      <c r="K2946" s="564"/>
      <c r="M2946" s="564"/>
    </row>
    <row r="2947" spans="5:13" s="563" customFormat="1">
      <c r="E2947" s="1014"/>
      <c r="K2947" s="564"/>
      <c r="M2947" s="564"/>
    </row>
    <row r="2948" spans="5:13" s="563" customFormat="1">
      <c r="E2948" s="1014"/>
      <c r="K2948" s="564"/>
      <c r="M2948" s="564"/>
    </row>
    <row r="2949" spans="5:13" s="563" customFormat="1">
      <c r="E2949" s="1014"/>
      <c r="K2949" s="564"/>
      <c r="M2949" s="564"/>
    </row>
    <row r="2950" spans="5:13" s="563" customFormat="1">
      <c r="E2950" s="1014"/>
      <c r="K2950" s="564"/>
      <c r="M2950" s="564"/>
    </row>
    <row r="2951" spans="5:13" s="563" customFormat="1">
      <c r="E2951" s="1014"/>
      <c r="K2951" s="564"/>
      <c r="M2951" s="564"/>
    </row>
    <row r="2952" spans="5:13" s="563" customFormat="1">
      <c r="E2952" s="1014"/>
      <c r="K2952" s="564"/>
      <c r="M2952" s="564"/>
    </row>
    <row r="2953" spans="5:13" s="563" customFormat="1">
      <c r="E2953" s="1014"/>
      <c r="K2953" s="564"/>
      <c r="M2953" s="564"/>
    </row>
    <row r="2954" spans="5:13" s="563" customFormat="1">
      <c r="E2954" s="1014"/>
      <c r="K2954" s="564"/>
      <c r="M2954" s="564"/>
    </row>
    <row r="2955" spans="5:13" s="563" customFormat="1">
      <c r="E2955" s="1014"/>
      <c r="K2955" s="564"/>
      <c r="M2955" s="564"/>
    </row>
    <row r="2956" spans="5:13" s="563" customFormat="1">
      <c r="E2956" s="1014"/>
      <c r="K2956" s="564"/>
      <c r="M2956" s="564"/>
    </row>
    <row r="2957" spans="5:13" s="563" customFormat="1">
      <c r="E2957" s="1014"/>
      <c r="K2957" s="564"/>
      <c r="M2957" s="564"/>
    </row>
    <row r="2958" spans="5:13" s="563" customFormat="1">
      <c r="E2958" s="1014"/>
      <c r="K2958" s="564"/>
      <c r="M2958" s="564"/>
    </row>
    <row r="2959" spans="5:13" s="563" customFormat="1">
      <c r="E2959" s="1014"/>
      <c r="K2959" s="564"/>
      <c r="M2959" s="564"/>
    </row>
    <row r="2960" spans="5:13" s="563" customFormat="1">
      <c r="E2960" s="1014"/>
      <c r="K2960" s="564"/>
      <c r="M2960" s="564"/>
    </row>
    <row r="2961" spans="5:13" s="563" customFormat="1">
      <c r="E2961" s="1014"/>
      <c r="K2961" s="564"/>
      <c r="M2961" s="564"/>
    </row>
    <row r="2962" spans="5:13" s="563" customFormat="1">
      <c r="E2962" s="1014"/>
      <c r="K2962" s="564"/>
      <c r="M2962" s="564"/>
    </row>
    <row r="2963" spans="5:13" s="563" customFormat="1">
      <c r="E2963" s="1014"/>
      <c r="K2963" s="564"/>
      <c r="M2963" s="564"/>
    </row>
    <row r="2964" spans="5:13" s="563" customFormat="1">
      <c r="E2964" s="1014"/>
      <c r="K2964" s="564"/>
      <c r="M2964" s="564"/>
    </row>
    <row r="2965" spans="5:13" s="563" customFormat="1">
      <c r="E2965" s="1014"/>
      <c r="K2965" s="564"/>
      <c r="M2965" s="564"/>
    </row>
    <row r="2966" spans="5:13" s="563" customFormat="1">
      <c r="E2966" s="1014"/>
      <c r="K2966" s="564"/>
      <c r="M2966" s="564"/>
    </row>
    <row r="2967" spans="5:13" s="563" customFormat="1">
      <c r="E2967" s="1014"/>
      <c r="K2967" s="564"/>
      <c r="M2967" s="564"/>
    </row>
    <row r="2968" spans="5:13" s="563" customFormat="1">
      <c r="E2968" s="1014"/>
      <c r="K2968" s="564"/>
      <c r="M2968" s="564"/>
    </row>
    <row r="2969" spans="5:13" s="563" customFormat="1">
      <c r="E2969" s="1014"/>
      <c r="K2969" s="564"/>
      <c r="M2969" s="564"/>
    </row>
    <row r="2970" spans="5:13" s="563" customFormat="1">
      <c r="E2970" s="1014"/>
      <c r="K2970" s="564"/>
      <c r="M2970" s="564"/>
    </row>
    <row r="2971" spans="5:13" s="563" customFormat="1">
      <c r="E2971" s="1014"/>
      <c r="K2971" s="564"/>
      <c r="M2971" s="564"/>
    </row>
    <row r="2972" spans="5:13" s="563" customFormat="1">
      <c r="E2972" s="1014"/>
      <c r="K2972" s="564"/>
      <c r="M2972" s="564"/>
    </row>
    <row r="2973" spans="5:13" s="563" customFormat="1">
      <c r="E2973" s="1014"/>
      <c r="K2973" s="564"/>
      <c r="M2973" s="564"/>
    </row>
    <row r="2974" spans="5:13" s="563" customFormat="1">
      <c r="E2974" s="1014"/>
      <c r="K2974" s="564"/>
      <c r="M2974" s="564"/>
    </row>
    <row r="2975" spans="5:13" s="563" customFormat="1">
      <c r="E2975" s="1014"/>
      <c r="K2975" s="564"/>
      <c r="M2975" s="564"/>
    </row>
    <row r="2976" spans="5:13" s="563" customFormat="1">
      <c r="E2976" s="1014"/>
      <c r="K2976" s="564"/>
      <c r="M2976" s="564"/>
    </row>
    <row r="2977" spans="5:13" s="563" customFormat="1">
      <c r="E2977" s="1014"/>
      <c r="K2977" s="564"/>
      <c r="M2977" s="564"/>
    </row>
    <row r="2978" spans="5:13" s="563" customFormat="1">
      <c r="E2978" s="1014"/>
      <c r="K2978" s="564"/>
      <c r="M2978" s="564"/>
    </row>
    <row r="2979" spans="5:13" s="563" customFormat="1">
      <c r="E2979" s="1014"/>
      <c r="K2979" s="564"/>
      <c r="M2979" s="564"/>
    </row>
    <row r="2980" spans="5:13" s="563" customFormat="1">
      <c r="E2980" s="1014"/>
      <c r="K2980" s="564"/>
      <c r="M2980" s="564"/>
    </row>
    <row r="2981" spans="5:13" s="563" customFormat="1">
      <c r="E2981" s="1014"/>
      <c r="K2981" s="564"/>
      <c r="M2981" s="564"/>
    </row>
    <row r="2982" spans="5:13" s="563" customFormat="1">
      <c r="E2982" s="1014"/>
      <c r="K2982" s="564"/>
      <c r="M2982" s="564"/>
    </row>
    <row r="2983" spans="5:13" s="563" customFormat="1">
      <c r="E2983" s="1014"/>
      <c r="K2983" s="564"/>
      <c r="M2983" s="564"/>
    </row>
    <row r="2984" spans="5:13" s="563" customFormat="1">
      <c r="E2984" s="1014"/>
      <c r="K2984" s="564"/>
      <c r="M2984" s="564"/>
    </row>
    <row r="2985" spans="5:13" s="563" customFormat="1">
      <c r="E2985" s="1014"/>
      <c r="K2985" s="564"/>
      <c r="M2985" s="564"/>
    </row>
    <row r="2986" spans="5:13" s="563" customFormat="1">
      <c r="E2986" s="1014"/>
      <c r="K2986" s="564"/>
      <c r="M2986" s="564"/>
    </row>
    <row r="2987" spans="5:13" s="563" customFormat="1">
      <c r="E2987" s="1014"/>
      <c r="K2987" s="564"/>
      <c r="M2987" s="564"/>
    </row>
    <row r="2988" spans="5:13" s="563" customFormat="1">
      <c r="E2988" s="1014"/>
      <c r="K2988" s="564"/>
      <c r="M2988" s="564"/>
    </row>
    <row r="2989" spans="5:13" s="563" customFormat="1">
      <c r="E2989" s="1014"/>
      <c r="K2989" s="564"/>
      <c r="M2989" s="564"/>
    </row>
    <row r="2990" spans="5:13" s="563" customFormat="1">
      <c r="E2990" s="1014"/>
      <c r="K2990" s="564"/>
      <c r="M2990" s="564"/>
    </row>
    <row r="2991" spans="5:13" s="563" customFormat="1">
      <c r="E2991" s="1014"/>
      <c r="K2991" s="564"/>
      <c r="M2991" s="564"/>
    </row>
    <row r="2992" spans="5:13" s="563" customFormat="1">
      <c r="E2992" s="1014"/>
      <c r="K2992" s="564"/>
      <c r="M2992" s="564"/>
    </row>
    <row r="2993" spans="5:13" s="563" customFormat="1">
      <c r="E2993" s="1014"/>
      <c r="K2993" s="564"/>
      <c r="M2993" s="564"/>
    </row>
    <row r="2994" spans="5:13" s="563" customFormat="1">
      <c r="E2994" s="1014"/>
      <c r="K2994" s="564"/>
      <c r="M2994" s="564"/>
    </row>
    <row r="2995" spans="5:13" s="563" customFormat="1">
      <c r="E2995" s="1014"/>
      <c r="K2995" s="564"/>
      <c r="M2995" s="564"/>
    </row>
    <row r="2996" spans="5:13" s="563" customFormat="1">
      <c r="E2996" s="1014"/>
      <c r="K2996" s="564"/>
      <c r="M2996" s="564"/>
    </row>
    <row r="2997" spans="5:13" s="563" customFormat="1">
      <c r="E2997" s="1014"/>
      <c r="K2997" s="564"/>
      <c r="M2997" s="564"/>
    </row>
    <row r="2998" spans="5:13" s="563" customFormat="1">
      <c r="E2998" s="1014"/>
      <c r="K2998" s="564"/>
      <c r="M2998" s="564"/>
    </row>
    <row r="2999" spans="5:13" s="563" customFormat="1">
      <c r="E2999" s="1014"/>
      <c r="K2999" s="564"/>
      <c r="M2999" s="564"/>
    </row>
    <row r="3000" spans="5:13" s="563" customFormat="1">
      <c r="E3000" s="1014"/>
      <c r="K3000" s="564"/>
      <c r="M3000" s="564"/>
    </row>
    <row r="3001" spans="5:13" s="563" customFormat="1">
      <c r="E3001" s="1014"/>
      <c r="K3001" s="564"/>
      <c r="M3001" s="564"/>
    </row>
    <row r="3002" spans="5:13" s="563" customFormat="1">
      <c r="E3002" s="1014"/>
      <c r="K3002" s="564"/>
      <c r="M3002" s="564"/>
    </row>
    <row r="3003" spans="5:13" s="563" customFormat="1">
      <c r="E3003" s="1014"/>
      <c r="K3003" s="564"/>
      <c r="M3003" s="564"/>
    </row>
    <row r="3004" spans="5:13" s="563" customFormat="1">
      <c r="E3004" s="1014"/>
      <c r="K3004" s="564"/>
      <c r="M3004" s="564"/>
    </row>
    <row r="3005" spans="5:13" s="563" customFormat="1">
      <c r="E3005" s="1014"/>
      <c r="K3005" s="564"/>
      <c r="M3005" s="564"/>
    </row>
    <row r="3006" spans="5:13" s="563" customFormat="1">
      <c r="E3006" s="1014"/>
      <c r="K3006" s="564"/>
      <c r="M3006" s="564"/>
    </row>
    <row r="3007" spans="5:13" s="563" customFormat="1">
      <c r="E3007" s="1014"/>
      <c r="K3007" s="564"/>
      <c r="M3007" s="564"/>
    </row>
    <row r="3008" spans="5:13" s="563" customFormat="1">
      <c r="E3008" s="1014"/>
      <c r="K3008" s="564"/>
      <c r="M3008" s="564"/>
    </row>
    <row r="3009" spans="5:13" s="563" customFormat="1">
      <c r="E3009" s="1014"/>
      <c r="K3009" s="564"/>
      <c r="M3009" s="564"/>
    </row>
    <row r="3010" spans="5:13" s="563" customFormat="1">
      <c r="E3010" s="1014"/>
      <c r="K3010" s="564"/>
      <c r="M3010" s="564"/>
    </row>
    <row r="3011" spans="5:13" s="563" customFormat="1">
      <c r="E3011" s="1014"/>
      <c r="K3011" s="564"/>
      <c r="M3011" s="564"/>
    </row>
    <row r="3012" spans="5:13" s="563" customFormat="1">
      <c r="E3012" s="1014"/>
      <c r="K3012" s="564"/>
      <c r="M3012" s="564"/>
    </row>
    <row r="3013" spans="5:13" s="563" customFormat="1">
      <c r="E3013" s="1014"/>
      <c r="K3013" s="564"/>
      <c r="M3013" s="564"/>
    </row>
    <row r="3014" spans="5:13" s="563" customFormat="1">
      <c r="E3014" s="1014"/>
      <c r="K3014" s="564"/>
      <c r="M3014" s="564"/>
    </row>
    <row r="3015" spans="5:13" s="563" customFormat="1">
      <c r="E3015" s="1014"/>
      <c r="K3015" s="564"/>
      <c r="M3015" s="564"/>
    </row>
    <row r="3016" spans="5:13" s="563" customFormat="1">
      <c r="E3016" s="1014"/>
      <c r="K3016" s="564"/>
      <c r="M3016" s="564"/>
    </row>
    <row r="3017" spans="5:13" s="563" customFormat="1">
      <c r="E3017" s="1014"/>
      <c r="K3017" s="564"/>
      <c r="M3017" s="564"/>
    </row>
    <row r="3018" spans="5:13" s="563" customFormat="1">
      <c r="E3018" s="1014"/>
      <c r="K3018" s="564"/>
      <c r="M3018" s="564"/>
    </row>
    <row r="3019" spans="5:13" s="563" customFormat="1">
      <c r="E3019" s="1014"/>
      <c r="K3019" s="564"/>
      <c r="M3019" s="564"/>
    </row>
    <row r="3020" spans="5:13" s="563" customFormat="1">
      <c r="E3020" s="1014"/>
      <c r="K3020" s="564"/>
      <c r="M3020" s="564"/>
    </row>
    <row r="3021" spans="5:13" s="563" customFormat="1">
      <c r="E3021" s="1014"/>
      <c r="K3021" s="564"/>
      <c r="M3021" s="564"/>
    </row>
    <row r="3022" spans="5:13" s="563" customFormat="1">
      <c r="E3022" s="1014"/>
      <c r="K3022" s="564"/>
      <c r="M3022" s="564"/>
    </row>
    <row r="3023" spans="5:13" s="563" customFormat="1">
      <c r="E3023" s="1014"/>
      <c r="K3023" s="564"/>
      <c r="M3023" s="564"/>
    </row>
    <row r="3024" spans="5:13" s="563" customFormat="1">
      <c r="E3024" s="1014"/>
      <c r="K3024" s="564"/>
      <c r="M3024" s="564"/>
    </row>
    <row r="3025" spans="5:13" s="563" customFormat="1">
      <c r="E3025" s="1014"/>
      <c r="K3025" s="564"/>
      <c r="M3025" s="564"/>
    </row>
    <row r="3026" spans="5:13" s="563" customFormat="1">
      <c r="E3026" s="1014"/>
      <c r="K3026" s="564"/>
      <c r="M3026" s="564"/>
    </row>
    <row r="3027" spans="5:13" s="563" customFormat="1">
      <c r="E3027" s="1014"/>
      <c r="K3027" s="564"/>
      <c r="M3027" s="564"/>
    </row>
    <row r="3028" spans="5:13" s="563" customFormat="1">
      <c r="E3028" s="1014"/>
      <c r="K3028" s="564"/>
      <c r="M3028" s="564"/>
    </row>
    <row r="3029" spans="5:13" s="563" customFormat="1">
      <c r="E3029" s="1014"/>
      <c r="K3029" s="564"/>
      <c r="M3029" s="564"/>
    </row>
    <row r="3030" spans="5:13" s="563" customFormat="1">
      <c r="E3030" s="1014"/>
      <c r="K3030" s="564"/>
      <c r="M3030" s="564"/>
    </row>
    <row r="3031" spans="5:13" s="563" customFormat="1">
      <c r="E3031" s="1014"/>
      <c r="K3031" s="564"/>
      <c r="M3031" s="564"/>
    </row>
    <row r="3032" spans="5:13" s="563" customFormat="1">
      <c r="E3032" s="1014"/>
      <c r="K3032" s="564"/>
      <c r="M3032" s="564"/>
    </row>
    <row r="3033" spans="5:13" s="563" customFormat="1">
      <c r="E3033" s="1014"/>
      <c r="K3033" s="564"/>
      <c r="M3033" s="564"/>
    </row>
    <row r="3034" spans="5:13" s="563" customFormat="1">
      <c r="E3034" s="1014"/>
      <c r="K3034" s="564"/>
      <c r="M3034" s="564"/>
    </row>
    <row r="3035" spans="5:13" s="563" customFormat="1">
      <c r="E3035" s="1014"/>
      <c r="K3035" s="564"/>
      <c r="M3035" s="564"/>
    </row>
    <row r="3036" spans="5:13" s="563" customFormat="1">
      <c r="E3036" s="1014"/>
      <c r="K3036" s="564"/>
      <c r="M3036" s="564"/>
    </row>
    <row r="3037" spans="5:13" s="563" customFormat="1">
      <c r="E3037" s="1014"/>
      <c r="K3037" s="564"/>
      <c r="M3037" s="564"/>
    </row>
    <row r="3038" spans="5:13" s="563" customFormat="1">
      <c r="E3038" s="1014"/>
      <c r="K3038" s="564"/>
      <c r="M3038" s="564"/>
    </row>
    <row r="3039" spans="5:13" s="563" customFormat="1">
      <c r="E3039" s="1014"/>
      <c r="K3039" s="564"/>
      <c r="M3039" s="564"/>
    </row>
    <row r="3040" spans="5:13" s="563" customFormat="1">
      <c r="E3040" s="1014"/>
      <c r="K3040" s="564"/>
      <c r="M3040" s="564"/>
    </row>
    <row r="3041" spans="5:13" s="563" customFormat="1">
      <c r="E3041" s="1014"/>
      <c r="K3041" s="564"/>
      <c r="M3041" s="564"/>
    </row>
    <row r="3042" spans="5:13" s="563" customFormat="1">
      <c r="E3042" s="1014"/>
      <c r="K3042" s="564"/>
      <c r="M3042" s="564"/>
    </row>
    <row r="3043" spans="5:13" s="563" customFormat="1">
      <c r="E3043" s="1014"/>
      <c r="K3043" s="564"/>
      <c r="M3043" s="564"/>
    </row>
    <row r="3044" spans="5:13" s="563" customFormat="1">
      <c r="E3044" s="1014"/>
      <c r="K3044" s="564"/>
      <c r="M3044" s="564"/>
    </row>
    <row r="3045" spans="5:13" s="563" customFormat="1">
      <c r="E3045" s="1014"/>
      <c r="K3045" s="564"/>
      <c r="M3045" s="564"/>
    </row>
    <row r="3046" spans="5:13" s="563" customFormat="1">
      <c r="E3046" s="1014"/>
      <c r="K3046" s="564"/>
      <c r="M3046" s="564"/>
    </row>
    <row r="3047" spans="5:13" s="563" customFormat="1">
      <c r="E3047" s="1014"/>
      <c r="K3047" s="564"/>
      <c r="M3047" s="564"/>
    </row>
    <row r="3048" spans="5:13" s="563" customFormat="1">
      <c r="E3048" s="1014"/>
      <c r="K3048" s="564"/>
      <c r="M3048" s="564"/>
    </row>
    <row r="3049" spans="5:13" s="563" customFormat="1">
      <c r="E3049" s="1014"/>
      <c r="K3049" s="564"/>
      <c r="M3049" s="564"/>
    </row>
    <row r="3050" spans="5:13" s="563" customFormat="1">
      <c r="E3050" s="1014"/>
      <c r="K3050" s="564"/>
      <c r="M3050" s="564"/>
    </row>
    <row r="3051" spans="5:13" s="563" customFormat="1">
      <c r="E3051" s="1014"/>
      <c r="K3051" s="564"/>
      <c r="M3051" s="564"/>
    </row>
  </sheetData>
  <sortState ref="A23:V34">
    <sortCondition ref="A23:A34"/>
  </sortState>
  <mergeCells count="93">
    <mergeCell ref="A8:B8"/>
    <mergeCell ref="A9:B9"/>
    <mergeCell ref="A197:B197"/>
    <mergeCell ref="A201:B201"/>
    <mergeCell ref="A92:B92"/>
    <mergeCell ref="A101:B101"/>
    <mergeCell ref="A166:B166"/>
    <mergeCell ref="A168:B168"/>
    <mergeCell ref="A181:B181"/>
    <mergeCell ref="A190:B190"/>
    <mergeCell ref="A154:B154"/>
    <mergeCell ref="A155:B155"/>
    <mergeCell ref="A48:B48"/>
    <mergeCell ref="A147:B147"/>
    <mergeCell ref="A149:B149"/>
    <mergeCell ref="A192:B192"/>
    <mergeCell ref="A1:E3"/>
    <mergeCell ref="A291:B291"/>
    <mergeCell ref="A293:B293"/>
    <mergeCell ref="A310:B310"/>
    <mergeCell ref="A316:B316"/>
    <mergeCell ref="A281:B281"/>
    <mergeCell ref="A280:B280"/>
    <mergeCell ref="A238:B238"/>
    <mergeCell ref="A241:B241"/>
    <mergeCell ref="A210:B210"/>
    <mergeCell ref="A218:B218"/>
    <mergeCell ref="A209:B209"/>
    <mergeCell ref="A273:B273"/>
    <mergeCell ref="A276:B276"/>
    <mergeCell ref="A278:B278"/>
    <mergeCell ref="A60:B60"/>
    <mergeCell ref="A411:B411"/>
    <mergeCell ref="A420:B420"/>
    <mergeCell ref="A422:B422"/>
    <mergeCell ref="A327:B327"/>
    <mergeCell ref="A360:B360"/>
    <mergeCell ref="A361:B361"/>
    <mergeCell ref="A371:B371"/>
    <mergeCell ref="A373:B373"/>
    <mergeCell ref="A408:B408"/>
    <mergeCell ref="A389:B389"/>
    <mergeCell ref="A400:B400"/>
    <mergeCell ref="A402:B402"/>
    <mergeCell ref="A349:B349"/>
    <mergeCell ref="A355:B355"/>
    <mergeCell ref="A336:B336"/>
    <mergeCell ref="A357:B357"/>
    <mergeCell ref="A450:B450"/>
    <mergeCell ref="A406:B406"/>
    <mergeCell ref="A488:B488"/>
    <mergeCell ref="A486:B486"/>
    <mergeCell ref="A487:B487"/>
    <mergeCell ref="A462:B462"/>
    <mergeCell ref="A452:B452"/>
    <mergeCell ref="A456:B456"/>
    <mergeCell ref="A458:B458"/>
    <mergeCell ref="A460:B460"/>
    <mergeCell ref="A483:B483"/>
    <mergeCell ref="A473:B473"/>
    <mergeCell ref="A480:B480"/>
    <mergeCell ref="A467:B467"/>
    <mergeCell ref="A471:B471"/>
    <mergeCell ref="A437:B437"/>
    <mergeCell ref="A114:B114"/>
    <mergeCell ref="A133:B133"/>
    <mergeCell ref="A135:B135"/>
    <mergeCell ref="A62:B62"/>
    <mergeCell ref="A19:B19"/>
    <mergeCell ref="A21:B21"/>
    <mergeCell ref="A34:B34"/>
    <mergeCell ref="A40:B40"/>
    <mergeCell ref="A42:B42"/>
    <mergeCell ref="A79:B79"/>
    <mergeCell ref="A90:B90"/>
    <mergeCell ref="A49:B49"/>
    <mergeCell ref="A96:B96"/>
    <mergeCell ref="A112:B112"/>
    <mergeCell ref="A338:B338"/>
    <mergeCell ref="A195:B195"/>
    <mergeCell ref="A205:B205"/>
    <mergeCell ref="A250:B250"/>
    <mergeCell ref="A240:B240"/>
    <mergeCell ref="A252:B252"/>
    <mergeCell ref="A262:B262"/>
    <mergeCell ref="A271:B271"/>
    <mergeCell ref="A220:B220"/>
    <mergeCell ref="A229:B229"/>
    <mergeCell ref="A236:B236"/>
    <mergeCell ref="A318:B318"/>
    <mergeCell ref="A322:B322"/>
    <mergeCell ref="A324:B324"/>
    <mergeCell ref="A326:B326"/>
  </mergeCells>
  <printOptions horizontalCentered="1"/>
  <pageMargins left="0.25" right="0.25" top="0.75" bottom="0.75" header="0.3" footer="0.3"/>
  <pageSetup scale="59" orientation="portrait" r:id="rId1"/>
  <headerFooter>
    <oddHeader>&amp;CCITY OF MABLETONFISCAL YEAR Y2024 SPENDING PLANOCTOBER 2023 - JUNE 30,  2024</oddHeader>
  </headerFooter>
  <rowBreaks count="10" manualBreakCount="10">
    <brk id="44" max="4" man="1"/>
    <brk id="100" max="4" man="1"/>
    <brk id="153" max="16383" man="1"/>
    <brk id="208" max="22" man="1"/>
    <brk id="239" max="16383" man="1"/>
    <brk id="279" max="16383" man="1"/>
    <brk id="325" max="16383" man="1"/>
    <brk id="359" max="16383" man="1"/>
    <brk id="409" max="16383" man="1"/>
    <brk id="46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1146"/>
  <sheetViews>
    <sheetView topLeftCell="C1" workbookViewId="0">
      <selection activeCell="O1158" sqref="O1158:P1158"/>
    </sheetView>
  </sheetViews>
  <sheetFormatPr defaultColWidth="9.42578125" defaultRowHeight="15"/>
  <cols>
    <col min="1" max="1" width="42.5703125" style="167" bestFit="1" customWidth="1"/>
    <col min="2" max="2" width="14.5703125" style="167" hidden="1" customWidth="1"/>
    <col min="3" max="3" width="15.5703125" style="167" customWidth="1"/>
    <col min="4" max="6" width="14.5703125" style="167" customWidth="1"/>
    <col min="7" max="8" width="11.5703125" style="167" customWidth="1"/>
    <col min="9" max="9" width="14.5703125" style="167" customWidth="1"/>
    <col min="10" max="10" width="11.5703125" style="167" customWidth="1"/>
    <col min="11" max="11" width="14.5703125" style="167" customWidth="1"/>
    <col min="12" max="16384" width="9.42578125" style="167"/>
  </cols>
  <sheetData>
    <row r="1" spans="1:11" ht="49.5" thickTop="1" thickBot="1">
      <c r="A1" s="395" t="s">
        <v>2273</v>
      </c>
      <c r="B1" s="211" t="s">
        <v>569</v>
      </c>
      <c r="C1" s="239" t="s">
        <v>570</v>
      </c>
      <c r="D1" s="212" t="s">
        <v>571</v>
      </c>
      <c r="E1" s="243" t="s">
        <v>210</v>
      </c>
      <c r="F1" s="1169" t="s">
        <v>505</v>
      </c>
      <c r="G1" s="1170"/>
      <c r="H1" s="1169" t="s">
        <v>742</v>
      </c>
      <c r="I1" s="1170"/>
      <c r="J1" s="1169" t="s">
        <v>742</v>
      </c>
      <c r="K1" s="1170"/>
    </row>
    <row r="2" spans="1:11" s="216" customFormat="1" ht="18" customHeight="1" thickTop="1" thickBot="1">
      <c r="A2" s="213" t="s">
        <v>159</v>
      </c>
      <c r="B2" s="214" t="s">
        <v>568</v>
      </c>
      <c r="C2" s="240" t="s">
        <v>568</v>
      </c>
      <c r="D2" s="215" t="s">
        <v>568</v>
      </c>
      <c r="E2" s="244" t="s">
        <v>568</v>
      </c>
      <c r="F2" s="238" t="s">
        <v>572</v>
      </c>
      <c r="G2" s="237" t="s">
        <v>620</v>
      </c>
      <c r="H2" s="238" t="s">
        <v>572</v>
      </c>
      <c r="I2" s="237" t="s">
        <v>620</v>
      </c>
      <c r="J2" s="238" t="s">
        <v>572</v>
      </c>
      <c r="K2" s="237" t="s">
        <v>620</v>
      </c>
    </row>
    <row r="3" spans="1:11" ht="15.75" thickTop="1">
      <c r="A3" s="217" t="s">
        <v>565</v>
      </c>
      <c r="B3" s="111" t="e">
        <f>'2024 PROPOS SPENDING '!#REF!</f>
        <v>#REF!</v>
      </c>
      <c r="C3" s="111" t="e">
        <f>'2024 PROPOS SPENDING '!#REF!</f>
        <v>#REF!</v>
      </c>
      <c r="D3" s="111" t="e">
        <f>'2024 PROPOS SPENDING '!#REF!</f>
        <v>#REF!</v>
      </c>
      <c r="E3" s="201" t="e">
        <f>'2024 PROPOS SPENDING '!#REF!</f>
        <v>#REF!</v>
      </c>
      <c r="F3" s="224" t="e">
        <f>'2024 PROPOS SPENDING '!#REF!</f>
        <v>#REF!</v>
      </c>
      <c r="G3" s="193" t="e">
        <f>'2024 PROPOS SPENDING '!#REF!</f>
        <v>#REF!</v>
      </c>
      <c r="H3" s="224" t="e">
        <f>'2024 PROPOS SPENDING '!#REF!</f>
        <v>#REF!</v>
      </c>
      <c r="I3" s="193" t="e">
        <f>'2024 PROPOS SPENDING '!#REF!</f>
        <v>#REF!</v>
      </c>
      <c r="J3" s="224" t="e">
        <f>'2024 PROPOS SPENDING '!#REF!</f>
        <v>#REF!</v>
      </c>
      <c r="K3" s="193" t="e">
        <f>'2024 PROPOS SPENDING '!#REF!</f>
        <v>#REF!</v>
      </c>
    </row>
    <row r="4" spans="1:11">
      <c r="A4" s="217" t="s">
        <v>566</v>
      </c>
      <c r="B4" s="112" t="e">
        <f>'2024 PROPOS SPENDING '!#REF!</f>
        <v>#REF!</v>
      </c>
      <c r="C4" s="112" t="e">
        <f>'2024 PROPOS SPENDING '!#REF!</f>
        <v>#REF!</v>
      </c>
      <c r="D4" s="112" t="e">
        <f>'2024 PROPOS SPENDING '!#REF!</f>
        <v>#REF!</v>
      </c>
      <c r="E4" s="201" t="e">
        <f>'2024 PROPOS SPENDING '!#REF!</f>
        <v>#REF!</v>
      </c>
      <c r="F4" s="225" t="e">
        <f>'2024 PROPOS SPENDING '!#REF!</f>
        <v>#REF!</v>
      </c>
      <c r="G4" s="195" t="e">
        <f>'2024 PROPOS SPENDING '!#REF!</f>
        <v>#REF!</v>
      </c>
      <c r="H4" s="225" t="e">
        <f>'2024 PROPOS SPENDING '!#REF!</f>
        <v>#REF!</v>
      </c>
      <c r="I4" s="195" t="e">
        <f>'2024 PROPOS SPENDING '!#REF!</f>
        <v>#REF!</v>
      </c>
      <c r="J4" s="225" t="e">
        <f>'2024 PROPOS SPENDING '!#REF!</f>
        <v>#REF!</v>
      </c>
      <c r="K4" s="195" t="e">
        <f>'2024 PROPOS SPENDING '!#REF!</f>
        <v>#REF!</v>
      </c>
    </row>
    <row r="5" spans="1:11" ht="15.75" thickBot="1">
      <c r="A5" s="217" t="s">
        <v>567</v>
      </c>
      <c r="B5" s="113" t="e">
        <f>'2024 PROPOS SPENDING '!#REF!</f>
        <v>#REF!</v>
      </c>
      <c r="C5" s="113" t="e">
        <f>'2024 PROPOS SPENDING '!#REF!</f>
        <v>#REF!</v>
      </c>
      <c r="D5" s="113" t="e">
        <f>'2024 PROPOS SPENDING '!#REF!</f>
        <v>#REF!</v>
      </c>
      <c r="E5" s="246" t="e">
        <f>'2024 PROPOS SPENDING '!#REF!</f>
        <v>#REF!</v>
      </c>
      <c r="F5" s="227" t="e">
        <f>'2024 PROPOS SPENDING '!#REF!</f>
        <v>#REF!</v>
      </c>
      <c r="G5" s="197" t="e">
        <f>'2024 PROPOS SPENDING '!#REF!</f>
        <v>#REF!</v>
      </c>
      <c r="H5" s="227" t="e">
        <f>'2024 PROPOS SPENDING '!#REF!</f>
        <v>#REF!</v>
      </c>
      <c r="I5" s="197" t="e">
        <f>'2024 PROPOS SPENDING '!#REF!</f>
        <v>#REF!</v>
      </c>
      <c r="J5" s="227" t="e">
        <f>'2024 PROPOS SPENDING '!#REF!</f>
        <v>#REF!</v>
      </c>
      <c r="K5" s="197" t="e">
        <f>'2024 PROPOS SPENDING '!#REF!</f>
        <v>#REF!</v>
      </c>
    </row>
    <row r="6" spans="1:11" ht="17.25" thickTop="1" thickBot="1">
      <c r="A6" s="218" t="s">
        <v>162</v>
      </c>
      <c r="B6" s="219" t="e">
        <f t="shared" ref="B6:K6" si="0">SUM(B3:B5)</f>
        <v>#REF!</v>
      </c>
      <c r="C6" s="241" t="e">
        <f t="shared" si="0"/>
        <v>#REF!</v>
      </c>
      <c r="D6" s="97" t="e">
        <f t="shared" si="0"/>
        <v>#REF!</v>
      </c>
      <c r="E6" s="242" t="e">
        <f t="shared" si="0"/>
        <v>#REF!</v>
      </c>
      <c r="F6" s="191" t="e">
        <f t="shared" si="0"/>
        <v>#REF!</v>
      </c>
      <c r="G6" s="191" t="e">
        <f t="shared" si="0"/>
        <v>#REF!</v>
      </c>
      <c r="H6" s="191" t="e">
        <f t="shared" si="0"/>
        <v>#REF!</v>
      </c>
      <c r="I6" s="191" t="e">
        <f t="shared" si="0"/>
        <v>#REF!</v>
      </c>
      <c r="J6" s="191" t="e">
        <f t="shared" si="0"/>
        <v>#REF!</v>
      </c>
      <c r="K6" s="191" t="e">
        <f t="shared" si="0"/>
        <v>#REF!</v>
      </c>
    </row>
    <row r="7" spans="1:11" ht="12" customHeight="1" thickTop="1"/>
    <row r="8" spans="1:11" ht="12" customHeight="1" thickBot="1"/>
    <row r="9" spans="1:11" ht="16.5" thickTop="1" thickBot="1">
      <c r="A9" s="221" t="s">
        <v>163</v>
      </c>
    </row>
    <row r="10" spans="1:11" ht="15.75" thickTop="1">
      <c r="A10" s="217" t="s">
        <v>565</v>
      </c>
      <c r="B10" s="111" t="e">
        <f>'2024 PROPOS SPENDING '!#REF!</f>
        <v>#REF!</v>
      </c>
      <c r="C10" s="111" t="e">
        <f>'2024 PROPOS SPENDING '!#REF!</f>
        <v>#REF!</v>
      </c>
      <c r="D10" s="111" t="e">
        <f>'2024 PROPOS SPENDING '!#REF!</f>
        <v>#REF!</v>
      </c>
      <c r="E10" s="200" t="e">
        <f>'2024 PROPOS SPENDING '!#REF!</f>
        <v>#REF!</v>
      </c>
      <c r="F10" s="224" t="e">
        <f>'2024 PROPOS SPENDING '!#REF!</f>
        <v>#REF!</v>
      </c>
      <c r="G10" s="193" t="e">
        <f>'2024 PROPOS SPENDING '!#REF!</f>
        <v>#REF!</v>
      </c>
      <c r="H10" s="224" t="e">
        <f>'2024 PROPOS SPENDING '!#REF!</f>
        <v>#REF!</v>
      </c>
      <c r="I10" s="193" t="e">
        <f>'2024 PROPOS SPENDING '!#REF!</f>
        <v>#REF!</v>
      </c>
      <c r="J10" s="224" t="e">
        <f>'2024 PROPOS SPENDING '!#REF!</f>
        <v>#REF!</v>
      </c>
      <c r="K10" s="193" t="e">
        <f>'2024 PROPOS SPENDING '!#REF!</f>
        <v>#REF!</v>
      </c>
    </row>
    <row r="11" spans="1:11">
      <c r="A11" s="217" t="s">
        <v>566</v>
      </c>
      <c r="B11" s="112" t="e">
        <f>'2024 PROPOS SPENDING '!#REF!</f>
        <v>#REF!</v>
      </c>
      <c r="C11" s="112" t="e">
        <f>'2024 PROPOS SPENDING '!#REF!</f>
        <v>#REF!</v>
      </c>
      <c r="D11" s="112" t="e">
        <f>'2024 PROPOS SPENDING '!#REF!</f>
        <v>#REF!</v>
      </c>
      <c r="E11" s="201" t="e">
        <f>'2024 PROPOS SPENDING '!#REF!</f>
        <v>#REF!</v>
      </c>
      <c r="F11" s="225" t="e">
        <f>'2024 PROPOS SPENDING '!#REF!</f>
        <v>#REF!</v>
      </c>
      <c r="G11" s="195" t="e">
        <f>'2024 PROPOS SPENDING '!#REF!</f>
        <v>#REF!</v>
      </c>
      <c r="H11" s="225" t="e">
        <f>'2024 PROPOS SPENDING '!#REF!</f>
        <v>#REF!</v>
      </c>
      <c r="I11" s="195" t="e">
        <f>'2024 PROPOS SPENDING '!#REF!</f>
        <v>#REF!</v>
      </c>
      <c r="J11" s="225" t="e">
        <f>'2024 PROPOS SPENDING '!#REF!</f>
        <v>#REF!</v>
      </c>
      <c r="K11" s="195" t="e">
        <f>'2024 PROPOS SPENDING '!#REF!</f>
        <v>#REF!</v>
      </c>
    </row>
    <row r="12" spans="1:11" ht="15.75" thickBot="1">
      <c r="A12" s="222" t="s">
        <v>567</v>
      </c>
      <c r="B12" s="113" t="e">
        <f>'2024 PROPOS SPENDING '!#REF!</f>
        <v>#REF!</v>
      </c>
      <c r="C12" s="113" t="e">
        <f>'2024 PROPOS SPENDING '!#REF!</f>
        <v>#REF!</v>
      </c>
      <c r="D12" s="113" t="e">
        <f>'2024 PROPOS SPENDING '!#REF!</f>
        <v>#REF!</v>
      </c>
      <c r="E12" s="246" t="e">
        <f>'2024 PROPOS SPENDING '!#REF!</f>
        <v>#REF!</v>
      </c>
      <c r="F12" s="227" t="e">
        <f>'2024 PROPOS SPENDING '!#REF!</f>
        <v>#REF!</v>
      </c>
      <c r="G12" s="197" t="e">
        <f>'2024 PROPOS SPENDING '!#REF!</f>
        <v>#REF!</v>
      </c>
      <c r="H12" s="227" t="e">
        <f>'2024 PROPOS SPENDING '!#REF!</f>
        <v>#REF!</v>
      </c>
      <c r="I12" s="197" t="e">
        <f>'2024 PROPOS SPENDING '!#REF!</f>
        <v>#REF!</v>
      </c>
      <c r="J12" s="227" t="e">
        <f>'2024 PROPOS SPENDING '!#REF!</f>
        <v>#REF!</v>
      </c>
      <c r="K12" s="197" t="e">
        <f>'2024 PROPOS SPENDING '!#REF!</f>
        <v>#REF!</v>
      </c>
    </row>
    <row r="13" spans="1:11" ht="17.25" thickTop="1" thickBot="1">
      <c r="A13" s="223" t="s">
        <v>167</v>
      </c>
      <c r="B13" s="219" t="e">
        <f t="shared" ref="B13:K13" si="1">SUM(B10:B12)</f>
        <v>#REF!</v>
      </c>
      <c r="C13" s="203" t="e">
        <f t="shared" si="1"/>
        <v>#REF!</v>
      </c>
      <c r="D13" s="97" t="e">
        <f t="shared" si="1"/>
        <v>#REF!</v>
      </c>
      <c r="E13" s="219" t="e">
        <f t="shared" si="1"/>
        <v>#REF!</v>
      </c>
      <c r="F13" s="220" t="e">
        <f t="shared" si="1"/>
        <v>#REF!</v>
      </c>
      <c r="G13" s="191" t="e">
        <f t="shared" si="1"/>
        <v>#REF!</v>
      </c>
      <c r="H13" s="220" t="e">
        <f t="shared" si="1"/>
        <v>#REF!</v>
      </c>
      <c r="I13" s="191" t="e">
        <f t="shared" si="1"/>
        <v>#REF!</v>
      </c>
      <c r="J13" s="220" t="e">
        <f t="shared" si="1"/>
        <v>#REF!</v>
      </c>
      <c r="K13" s="191" t="e">
        <f t="shared" si="1"/>
        <v>#REF!</v>
      </c>
    </row>
    <row r="14" spans="1:11" ht="12" customHeight="1" thickTop="1"/>
    <row r="15" spans="1:11" ht="12" customHeight="1" thickBot="1"/>
    <row r="16" spans="1:11" ht="16.5" thickTop="1" thickBot="1">
      <c r="A16" s="221" t="s">
        <v>139</v>
      </c>
    </row>
    <row r="17" spans="1:11" ht="15.75" thickTop="1">
      <c r="A17" s="217" t="s">
        <v>565</v>
      </c>
      <c r="B17" s="224" t="e">
        <f>'2024 PROPOS SPENDING '!#REF!</f>
        <v>#REF!</v>
      </c>
      <c r="C17" s="111" t="e">
        <f>'2024 PROPOS SPENDING '!#REF!</f>
        <v>#REF!</v>
      </c>
      <c r="D17" s="111" t="e">
        <f>'2024 PROPOS SPENDING '!#REF!</f>
        <v>#REF!</v>
      </c>
      <c r="E17" s="200" t="e">
        <f>'2024 PROPOS SPENDING '!#REF!</f>
        <v>#REF!</v>
      </c>
      <c r="F17" s="224" t="e">
        <f>'2024 PROPOS SPENDING '!#REF!</f>
        <v>#REF!</v>
      </c>
      <c r="G17" s="193" t="e">
        <f>'2024 PROPOS SPENDING '!#REF!</f>
        <v>#REF!</v>
      </c>
      <c r="H17" s="224" t="e">
        <f>'2024 PROPOS SPENDING '!#REF!</f>
        <v>#REF!</v>
      </c>
      <c r="I17" s="193" t="e">
        <f>'2024 PROPOS SPENDING '!#REF!</f>
        <v>#REF!</v>
      </c>
      <c r="J17" s="224" t="e">
        <f>'2024 PROPOS SPENDING '!#REF!</f>
        <v>#REF!</v>
      </c>
      <c r="K17" s="193" t="e">
        <f>'2024 PROPOS SPENDING '!#REF!</f>
        <v>#REF!</v>
      </c>
    </row>
    <row r="18" spans="1:11">
      <c r="A18" s="217" t="s">
        <v>566</v>
      </c>
      <c r="B18" s="225" t="e">
        <f>'2024 PROPOS SPENDING '!#REF!</f>
        <v>#REF!</v>
      </c>
      <c r="C18" s="112" t="e">
        <f>'2024 PROPOS SPENDING '!#REF!</f>
        <v>#REF!</v>
      </c>
      <c r="D18" s="112" t="e">
        <f>'2024 PROPOS SPENDING '!#REF!</f>
        <v>#REF!</v>
      </c>
      <c r="E18" s="201" t="e">
        <f>'2024 PROPOS SPENDING '!#REF!</f>
        <v>#REF!</v>
      </c>
      <c r="F18" s="225" t="e">
        <f>'2024 PROPOS SPENDING '!#REF!</f>
        <v>#REF!</v>
      </c>
      <c r="G18" s="195" t="e">
        <f>'2024 PROPOS SPENDING '!#REF!</f>
        <v>#REF!</v>
      </c>
      <c r="H18" s="225" t="e">
        <f>'2024 PROPOS SPENDING '!#REF!</f>
        <v>#REF!</v>
      </c>
      <c r="I18" s="195" t="e">
        <f>'2024 PROPOS SPENDING '!#REF!</f>
        <v>#REF!</v>
      </c>
      <c r="J18" s="225" t="e">
        <f>'2024 PROPOS SPENDING '!#REF!</f>
        <v>#REF!</v>
      </c>
      <c r="K18" s="195" t="e">
        <f>'2024 PROPOS SPENDING '!#REF!</f>
        <v>#REF!</v>
      </c>
    </row>
    <row r="19" spans="1:11" ht="15.75" thickBot="1">
      <c r="A19" s="217" t="s">
        <v>567</v>
      </c>
      <c r="B19" s="226" t="e">
        <f>'2024 PROPOS SPENDING '!#REF!</f>
        <v>#REF!</v>
      </c>
      <c r="C19" s="113" t="e">
        <f>'2024 PROPOS SPENDING '!#REF!</f>
        <v>#REF!</v>
      </c>
      <c r="D19" s="113" t="e">
        <f>'2024 PROPOS SPENDING '!#REF!</f>
        <v>#REF!</v>
      </c>
      <c r="E19" s="246" t="e">
        <f>'2024 PROPOS SPENDING '!#REF!</f>
        <v>#REF!</v>
      </c>
      <c r="F19" s="227" t="e">
        <f>'2024 PROPOS SPENDING '!#REF!</f>
        <v>#REF!</v>
      </c>
      <c r="G19" s="197" t="e">
        <f>'2024 PROPOS SPENDING '!#REF!</f>
        <v>#REF!</v>
      </c>
      <c r="H19" s="227" t="e">
        <f>'2024 PROPOS SPENDING '!#REF!</f>
        <v>#REF!</v>
      </c>
      <c r="I19" s="197" t="e">
        <f>'2024 PROPOS SPENDING '!#REF!</f>
        <v>#REF!</v>
      </c>
      <c r="J19" s="227" t="e">
        <f>'2024 PROPOS SPENDING '!#REF!</f>
        <v>#REF!</v>
      </c>
      <c r="K19" s="197" t="e">
        <f>'2024 PROPOS SPENDING '!#REF!</f>
        <v>#REF!</v>
      </c>
    </row>
    <row r="20" spans="1:11" ht="17.25" thickTop="1" thickBot="1">
      <c r="A20" s="223" t="s">
        <v>169</v>
      </c>
      <c r="B20" s="219" t="e">
        <f t="shared" ref="B20:K20" si="2">SUM(B17:B19)</f>
        <v>#REF!</v>
      </c>
      <c r="C20" s="203" t="e">
        <f t="shared" si="2"/>
        <v>#REF!</v>
      </c>
      <c r="D20" s="97" t="e">
        <f t="shared" si="2"/>
        <v>#REF!</v>
      </c>
      <c r="E20" s="219" t="e">
        <f t="shared" si="2"/>
        <v>#REF!</v>
      </c>
      <c r="F20" s="220" t="e">
        <f t="shared" si="2"/>
        <v>#REF!</v>
      </c>
      <c r="G20" s="191" t="e">
        <f t="shared" si="2"/>
        <v>#REF!</v>
      </c>
      <c r="H20" s="220" t="e">
        <f t="shared" si="2"/>
        <v>#REF!</v>
      </c>
      <c r="I20" s="191" t="e">
        <f t="shared" si="2"/>
        <v>#REF!</v>
      </c>
      <c r="J20" s="220" t="e">
        <f t="shared" si="2"/>
        <v>#REF!</v>
      </c>
      <c r="K20" s="191" t="e">
        <f t="shared" si="2"/>
        <v>#REF!</v>
      </c>
    </row>
    <row r="21" spans="1:11" ht="12" customHeight="1" thickTop="1"/>
    <row r="22" spans="1:11" ht="12" customHeight="1" thickBot="1"/>
    <row r="23" spans="1:11" ht="31.5" thickTop="1" thickBot="1">
      <c r="A23" s="263" t="s">
        <v>2180</v>
      </c>
    </row>
    <row r="24" spans="1:11" ht="15.75" thickTop="1">
      <c r="A24" s="217" t="s">
        <v>565</v>
      </c>
      <c r="B24" s="194" t="e">
        <f>'2024 PROPOS SPENDING '!#REF!</f>
        <v>#REF!</v>
      </c>
      <c r="C24" s="194" t="e">
        <f>'2024 PROPOS SPENDING '!#REF!</f>
        <v>#REF!</v>
      </c>
      <c r="D24" s="194" t="e">
        <f>'2024 PROPOS SPENDING '!#REF!</f>
        <v>#REF!</v>
      </c>
      <c r="E24" s="224" t="e">
        <f>'2024 PROPOS SPENDING '!#REF!</f>
        <v>#REF!</v>
      </c>
      <c r="F24" s="194" t="e">
        <f>'2024 PROPOS SPENDING '!#REF!</f>
        <v>#REF!</v>
      </c>
      <c r="G24" s="193" t="e">
        <f>'2024 PROPOS SPENDING '!#REF!</f>
        <v>#REF!</v>
      </c>
      <c r="H24" s="194" t="e">
        <f>'2024 PROPOS SPENDING '!#REF!</f>
        <v>#REF!</v>
      </c>
      <c r="I24" s="193" t="e">
        <f>'2024 PROPOS SPENDING '!#REF!</f>
        <v>#REF!</v>
      </c>
      <c r="J24" s="194" t="e">
        <f>'2024 PROPOS SPENDING '!#REF!</f>
        <v>#REF!</v>
      </c>
      <c r="K24" s="193" t="e">
        <f>'2024 PROPOS SPENDING '!#REF!</f>
        <v>#REF!</v>
      </c>
    </row>
    <row r="25" spans="1:11">
      <c r="A25" s="217" t="s">
        <v>566</v>
      </c>
      <c r="B25" s="196" t="e">
        <f>'2024 PROPOS SPENDING '!#REF!</f>
        <v>#REF!</v>
      </c>
      <c r="C25" s="196" t="e">
        <f>'2024 PROPOS SPENDING '!#REF!</f>
        <v>#REF!</v>
      </c>
      <c r="D25" s="196" t="e">
        <f>'2024 PROPOS SPENDING '!#REF!</f>
        <v>#REF!</v>
      </c>
      <c r="E25" s="225" t="e">
        <f>'2024 PROPOS SPENDING '!#REF!</f>
        <v>#REF!</v>
      </c>
      <c r="F25" s="196" t="e">
        <f>'2024 PROPOS SPENDING '!#REF!</f>
        <v>#REF!</v>
      </c>
      <c r="G25" s="195" t="e">
        <f>'2024 PROPOS SPENDING '!#REF!</f>
        <v>#REF!</v>
      </c>
      <c r="H25" s="196" t="e">
        <f>'2024 PROPOS SPENDING '!#REF!</f>
        <v>#REF!</v>
      </c>
      <c r="I25" s="195" t="e">
        <f>'2024 PROPOS SPENDING '!#REF!</f>
        <v>#REF!</v>
      </c>
      <c r="J25" s="196" t="e">
        <f>'2024 PROPOS SPENDING '!#REF!</f>
        <v>#REF!</v>
      </c>
      <c r="K25" s="195" t="e">
        <f>'2024 PROPOS SPENDING '!#REF!</f>
        <v>#REF!</v>
      </c>
    </row>
    <row r="26" spans="1:11">
      <c r="A26" s="217" t="s">
        <v>567</v>
      </c>
      <c r="B26" s="196" t="e">
        <f>'2024 PROPOS SPENDING '!#REF!</f>
        <v>#REF!</v>
      </c>
      <c r="C26" s="196" t="e">
        <f>'2024 PROPOS SPENDING '!#REF!</f>
        <v>#REF!</v>
      </c>
      <c r="D26" s="196" t="e">
        <f>'2024 PROPOS SPENDING '!#REF!</f>
        <v>#REF!</v>
      </c>
      <c r="E26" s="225" t="e">
        <f>'2024 PROPOS SPENDING '!#REF!</f>
        <v>#REF!</v>
      </c>
      <c r="F26" s="196" t="e">
        <f>'2024 PROPOS SPENDING '!#REF!</f>
        <v>#REF!</v>
      </c>
      <c r="G26" s="195" t="e">
        <f>'2024 PROPOS SPENDING '!#REF!</f>
        <v>#REF!</v>
      </c>
      <c r="H26" s="196" t="e">
        <f>'2024 PROPOS SPENDING '!#REF!</f>
        <v>#REF!</v>
      </c>
      <c r="I26" s="195" t="e">
        <f>'2024 PROPOS SPENDING '!#REF!</f>
        <v>#REF!</v>
      </c>
      <c r="J26" s="196" t="e">
        <f>'2024 PROPOS SPENDING '!#REF!</f>
        <v>#REF!</v>
      </c>
      <c r="K26" s="195" t="e">
        <f>'2024 PROPOS SPENDING '!#REF!</f>
        <v>#REF!</v>
      </c>
    </row>
    <row r="27" spans="1:11">
      <c r="A27" s="217" t="s">
        <v>587</v>
      </c>
      <c r="B27" s="196" t="e">
        <f>'2024 PROPOS SPENDING '!#REF!</f>
        <v>#REF!</v>
      </c>
      <c r="C27" s="196" t="e">
        <f>'2024 PROPOS SPENDING '!#REF!</f>
        <v>#REF!</v>
      </c>
      <c r="D27" s="196" t="e">
        <f>'2024 PROPOS SPENDING '!#REF!</f>
        <v>#REF!</v>
      </c>
      <c r="E27" s="225" t="e">
        <f>'2024 PROPOS SPENDING '!#REF!</f>
        <v>#REF!</v>
      </c>
      <c r="F27" s="196" t="e">
        <f>'2024 PROPOS SPENDING '!#REF!</f>
        <v>#REF!</v>
      </c>
      <c r="G27" s="195" t="e">
        <f>'2024 PROPOS SPENDING '!#REF!</f>
        <v>#REF!</v>
      </c>
      <c r="H27" s="196" t="e">
        <f>'2024 PROPOS SPENDING '!#REF!</f>
        <v>#REF!</v>
      </c>
      <c r="I27" s="195" t="e">
        <f>'2024 PROPOS SPENDING '!#REF!</f>
        <v>#REF!</v>
      </c>
      <c r="J27" s="196" t="e">
        <f>'2024 PROPOS SPENDING '!#REF!</f>
        <v>#REF!</v>
      </c>
      <c r="K27" s="195" t="e">
        <f>'2024 PROPOS SPENDING '!#REF!</f>
        <v>#REF!</v>
      </c>
    </row>
    <row r="28" spans="1:11" ht="15.75" thickBot="1">
      <c r="A28" s="217" t="s">
        <v>588</v>
      </c>
      <c r="B28" s="198" t="e">
        <f>'2024 PROPOS SPENDING '!#REF!</f>
        <v>#REF!</v>
      </c>
      <c r="C28" s="198" t="e">
        <f>'2024 PROPOS SPENDING '!#REF!</f>
        <v>#REF!</v>
      </c>
      <c r="D28" s="198" t="e">
        <f>'2024 PROPOS SPENDING '!#REF!</f>
        <v>#REF!</v>
      </c>
      <c r="E28" s="227" t="e">
        <f>'2024 PROPOS SPENDING '!#REF!</f>
        <v>#REF!</v>
      </c>
      <c r="F28" s="204" t="e">
        <f>'2024 PROPOS SPENDING '!#REF!</f>
        <v>#REF!</v>
      </c>
      <c r="G28" s="197" t="e">
        <f>'2024 PROPOS SPENDING '!#REF!</f>
        <v>#REF!</v>
      </c>
      <c r="H28" s="204" t="e">
        <f>'2024 PROPOS SPENDING '!#REF!</f>
        <v>#REF!</v>
      </c>
      <c r="I28" s="197" t="e">
        <f>'2024 PROPOS SPENDING '!#REF!</f>
        <v>#REF!</v>
      </c>
      <c r="J28" s="204" t="e">
        <f>'2024 PROPOS SPENDING '!#REF!</f>
        <v>#REF!</v>
      </c>
      <c r="K28" s="197" t="e">
        <f>'2024 PROPOS SPENDING '!#REF!</f>
        <v>#REF!</v>
      </c>
    </row>
    <row r="29" spans="1:11" ht="29.25" thickTop="1" thickBot="1">
      <c r="A29" s="263" t="s">
        <v>2181</v>
      </c>
      <c r="B29" s="219" t="e">
        <f t="shared" ref="B29:K29" si="3">SUM(B24:B28)</f>
        <v>#REF!</v>
      </c>
      <c r="C29" s="203" t="e">
        <f t="shared" si="3"/>
        <v>#REF!</v>
      </c>
      <c r="D29" s="97" t="e">
        <f t="shared" si="3"/>
        <v>#REF!</v>
      </c>
      <c r="E29" s="219" t="e">
        <f t="shared" si="3"/>
        <v>#REF!</v>
      </c>
      <c r="F29" s="220" t="e">
        <f t="shared" si="3"/>
        <v>#REF!</v>
      </c>
      <c r="G29" s="191" t="e">
        <f t="shared" si="3"/>
        <v>#REF!</v>
      </c>
      <c r="H29" s="220" t="e">
        <f t="shared" si="3"/>
        <v>#REF!</v>
      </c>
      <c r="I29" s="191" t="e">
        <f t="shared" si="3"/>
        <v>#REF!</v>
      </c>
      <c r="J29" s="220" t="e">
        <f t="shared" si="3"/>
        <v>#REF!</v>
      </c>
      <c r="K29" s="191" t="e">
        <f t="shared" si="3"/>
        <v>#REF!</v>
      </c>
    </row>
    <row r="30" spans="1:11" ht="12" customHeight="1" thickTop="1" thickBot="1"/>
    <row r="31" spans="1:11" ht="20.25" thickTop="1" thickBot="1">
      <c r="B31" s="211" t="s">
        <v>569</v>
      </c>
      <c r="C31" s="239" t="s">
        <v>570</v>
      </c>
      <c r="D31" s="212" t="s">
        <v>571</v>
      </c>
      <c r="E31" s="243" t="s">
        <v>210</v>
      </c>
      <c r="F31" s="1169" t="s">
        <v>505</v>
      </c>
      <c r="G31" s="1170"/>
      <c r="H31" s="1169" t="s">
        <v>742</v>
      </c>
      <c r="I31" s="1170"/>
      <c r="J31" s="1169" t="s">
        <v>2186</v>
      </c>
      <c r="K31" s="1170"/>
    </row>
    <row r="32" spans="1:11" ht="16.5" thickTop="1" thickBot="1">
      <c r="A32" s="213" t="s">
        <v>140</v>
      </c>
      <c r="B32" s="214" t="s">
        <v>568</v>
      </c>
      <c r="C32" s="240" t="s">
        <v>568</v>
      </c>
      <c r="D32" s="215" t="s">
        <v>568</v>
      </c>
      <c r="E32" s="244" t="s">
        <v>568</v>
      </c>
      <c r="F32" s="238" t="s">
        <v>572</v>
      </c>
      <c r="G32" s="237" t="s">
        <v>620</v>
      </c>
      <c r="H32" s="238" t="s">
        <v>572</v>
      </c>
      <c r="I32" s="237" t="s">
        <v>620</v>
      </c>
      <c r="J32" s="238" t="s">
        <v>572</v>
      </c>
      <c r="K32" s="237" t="s">
        <v>620</v>
      </c>
    </row>
    <row r="33" spans="1:11" ht="15.75" thickTop="1">
      <c r="A33" s="217" t="s">
        <v>565</v>
      </c>
      <c r="B33" s="224" t="e">
        <f>'2024 PROPOS SPENDING '!#REF!</f>
        <v>#REF!</v>
      </c>
      <c r="C33" s="111" t="e">
        <f>'2024 PROPOS SPENDING '!#REF!</f>
        <v>#REF!</v>
      </c>
      <c r="D33" s="111" t="e">
        <f>'2024 PROPOS SPENDING '!#REF!</f>
        <v>#REF!</v>
      </c>
      <c r="E33" s="200" t="e">
        <f>'2024 PROPOS SPENDING '!#REF!</f>
        <v>#REF!</v>
      </c>
      <c r="F33" s="224" t="e">
        <f>'2024 PROPOS SPENDING '!#REF!</f>
        <v>#REF!</v>
      </c>
      <c r="G33" s="193" t="e">
        <f>'2024 PROPOS SPENDING '!#REF!</f>
        <v>#REF!</v>
      </c>
      <c r="H33" s="224" t="e">
        <f>'2024 PROPOS SPENDING '!#REF!</f>
        <v>#REF!</v>
      </c>
      <c r="I33" s="193" t="e">
        <f>'2024 PROPOS SPENDING '!#REF!</f>
        <v>#REF!</v>
      </c>
      <c r="J33" s="224" t="e">
        <f>'2024 PROPOS SPENDING '!#REF!</f>
        <v>#REF!</v>
      </c>
      <c r="K33" s="193" t="e">
        <f>'2024 PROPOS SPENDING '!#REF!</f>
        <v>#REF!</v>
      </c>
    </row>
    <row r="34" spans="1:11">
      <c r="A34" s="217" t="s">
        <v>566</v>
      </c>
      <c r="B34" s="225" t="e">
        <f>'2024 PROPOS SPENDING '!#REF!</f>
        <v>#REF!</v>
      </c>
      <c r="C34" s="112" t="e">
        <f>'2024 PROPOS SPENDING '!#REF!</f>
        <v>#REF!</v>
      </c>
      <c r="D34" s="112" t="e">
        <f>'2024 PROPOS SPENDING '!#REF!</f>
        <v>#REF!</v>
      </c>
      <c r="E34" s="201" t="e">
        <f>'2024 PROPOS SPENDING '!#REF!</f>
        <v>#REF!</v>
      </c>
      <c r="F34" s="225" t="e">
        <f>'2024 PROPOS SPENDING '!#REF!</f>
        <v>#REF!</v>
      </c>
      <c r="G34" s="195" t="e">
        <f>'2024 PROPOS SPENDING '!#REF!</f>
        <v>#REF!</v>
      </c>
      <c r="H34" s="225" t="e">
        <f>'2024 PROPOS SPENDING '!#REF!</f>
        <v>#REF!</v>
      </c>
      <c r="I34" s="195" t="e">
        <f>'2024 PROPOS SPENDING '!#REF!</f>
        <v>#REF!</v>
      </c>
      <c r="J34" s="225" t="e">
        <f>'2024 PROPOS SPENDING '!#REF!</f>
        <v>#REF!</v>
      </c>
      <c r="K34" s="195" t="e">
        <f>'2024 PROPOS SPENDING '!#REF!</f>
        <v>#REF!</v>
      </c>
    </row>
    <row r="35" spans="1:11">
      <c r="A35" s="217" t="s">
        <v>567</v>
      </c>
      <c r="B35" s="225" t="e">
        <f>'2024 PROPOS SPENDING '!#REF!</f>
        <v>#REF!</v>
      </c>
      <c r="C35" s="112" t="e">
        <f>'2024 PROPOS SPENDING '!#REF!</f>
        <v>#REF!</v>
      </c>
      <c r="D35" s="112" t="e">
        <f>'2024 PROPOS SPENDING '!#REF!</f>
        <v>#REF!</v>
      </c>
      <c r="E35" s="201" t="e">
        <f>'2024 PROPOS SPENDING '!#REF!</f>
        <v>#REF!</v>
      </c>
      <c r="F35" s="225" t="e">
        <f>'2024 PROPOS SPENDING '!#REF!</f>
        <v>#REF!</v>
      </c>
      <c r="G35" s="195" t="e">
        <f>'2024 PROPOS SPENDING '!#REF!</f>
        <v>#REF!</v>
      </c>
      <c r="H35" s="225" t="e">
        <f>'2024 PROPOS SPENDING '!#REF!</f>
        <v>#REF!</v>
      </c>
      <c r="I35" s="195" t="e">
        <f>'2024 PROPOS SPENDING '!#REF!</f>
        <v>#REF!</v>
      </c>
      <c r="J35" s="225" t="e">
        <f>'2024 PROPOS SPENDING '!#REF!</f>
        <v>#REF!</v>
      </c>
      <c r="K35" s="195" t="e">
        <f>'2024 PROPOS SPENDING '!#REF!</f>
        <v>#REF!</v>
      </c>
    </row>
    <row r="36" spans="1:11">
      <c r="A36" s="217" t="s">
        <v>587</v>
      </c>
      <c r="B36" s="225" t="e">
        <f>'2024 PROPOS SPENDING '!#REF!</f>
        <v>#REF!</v>
      </c>
      <c r="C36" s="112" t="e">
        <f>'2024 PROPOS SPENDING '!#REF!</f>
        <v>#REF!</v>
      </c>
      <c r="D36" s="112" t="e">
        <f>'2024 PROPOS SPENDING '!#REF!</f>
        <v>#REF!</v>
      </c>
      <c r="E36" s="201" t="e">
        <f>'2024 PROPOS SPENDING '!#REF!</f>
        <v>#REF!</v>
      </c>
      <c r="F36" s="225" t="e">
        <f>'2024 PROPOS SPENDING '!#REF!</f>
        <v>#REF!</v>
      </c>
      <c r="G36" s="195" t="e">
        <f>'2024 PROPOS SPENDING '!#REF!</f>
        <v>#REF!</v>
      </c>
      <c r="H36" s="225" t="e">
        <f>'2024 PROPOS SPENDING '!#REF!</f>
        <v>#REF!</v>
      </c>
      <c r="I36" s="195"/>
      <c r="J36" s="225" t="e">
        <f>'2024 PROPOS SPENDING '!#REF!</f>
        <v>#REF!</v>
      </c>
      <c r="K36" s="195"/>
    </row>
    <row r="37" spans="1:11" ht="15.75" thickBot="1">
      <c r="A37" s="217" t="s">
        <v>588</v>
      </c>
      <c r="B37" s="226" t="e">
        <f>'2024 PROPOS SPENDING '!#REF!</f>
        <v>#REF!</v>
      </c>
      <c r="C37" s="113" t="e">
        <f>'2024 PROPOS SPENDING '!#REF!</f>
        <v>#REF!</v>
      </c>
      <c r="D37" s="113" t="e">
        <f>'2024 PROPOS SPENDING '!#REF!</f>
        <v>#REF!</v>
      </c>
      <c r="E37" s="246" t="e">
        <f>'2024 PROPOS SPENDING '!#REF!</f>
        <v>#REF!</v>
      </c>
      <c r="F37" s="227" t="e">
        <f>'2024 PROPOS SPENDING '!#REF!</f>
        <v>#REF!</v>
      </c>
      <c r="G37" s="197" t="e">
        <f>'2024 PROPOS SPENDING '!#REF!</f>
        <v>#REF!</v>
      </c>
      <c r="H37" s="227" t="e">
        <f>'2024 PROPOS SPENDING '!#REF!</f>
        <v>#REF!</v>
      </c>
      <c r="I37" s="197" t="e">
        <f>'2024 PROPOS SPENDING '!#REF!</f>
        <v>#REF!</v>
      </c>
      <c r="J37" s="227" t="e">
        <f>'2024 PROPOS SPENDING '!#REF!</f>
        <v>#REF!</v>
      </c>
      <c r="K37" s="197" t="e">
        <f>'2024 PROPOS SPENDING '!#REF!</f>
        <v>#REF!</v>
      </c>
    </row>
    <row r="38" spans="1:11" ht="17.25" thickTop="1" thickBot="1">
      <c r="A38" s="218" t="s">
        <v>174</v>
      </c>
      <c r="B38" s="219" t="e">
        <f t="shared" ref="B38:K38" si="4">SUM(B33:B37)</f>
        <v>#REF!</v>
      </c>
      <c r="C38" s="203" t="e">
        <f t="shared" si="4"/>
        <v>#REF!</v>
      </c>
      <c r="D38" s="97" t="e">
        <f t="shared" si="4"/>
        <v>#REF!</v>
      </c>
      <c r="E38" s="219" t="e">
        <f t="shared" si="4"/>
        <v>#REF!</v>
      </c>
      <c r="F38" s="203" t="e">
        <f t="shared" si="4"/>
        <v>#REF!</v>
      </c>
      <c r="G38" s="191" t="e">
        <f t="shared" si="4"/>
        <v>#REF!</v>
      </c>
      <c r="H38" s="203" t="e">
        <f t="shared" si="4"/>
        <v>#REF!</v>
      </c>
      <c r="I38" s="191" t="e">
        <f t="shared" si="4"/>
        <v>#REF!</v>
      </c>
      <c r="J38" s="203" t="e">
        <f t="shared" si="4"/>
        <v>#REF!</v>
      </c>
      <c r="K38" s="191" t="e">
        <f t="shared" si="4"/>
        <v>#REF!</v>
      </c>
    </row>
    <row r="39" spans="1:11" ht="12" customHeight="1" thickTop="1"/>
    <row r="40" spans="1:11" ht="12" customHeight="1" thickBot="1"/>
    <row r="41" spans="1:11" ht="18" customHeight="1" thickTop="1" thickBot="1">
      <c r="A41" s="221" t="s">
        <v>141</v>
      </c>
    </row>
    <row r="42" spans="1:11" ht="15.75" thickTop="1">
      <c r="A42" s="217" t="s">
        <v>565</v>
      </c>
      <c r="B42" s="224" t="e">
        <f>'2024 PROPOS SPENDING '!#REF!</f>
        <v>#REF!</v>
      </c>
      <c r="C42" s="111" t="e">
        <f>'2024 PROPOS SPENDING '!#REF!</f>
        <v>#REF!</v>
      </c>
      <c r="D42" s="111" t="e">
        <f>'2024 PROPOS SPENDING '!#REF!</f>
        <v>#REF!</v>
      </c>
      <c r="E42" s="200" t="e">
        <f>'2024 PROPOS SPENDING '!#REF!</f>
        <v>#REF!</v>
      </c>
      <c r="F42" s="224" t="e">
        <f>'2024 PROPOS SPENDING '!#REF!</f>
        <v>#REF!</v>
      </c>
      <c r="G42" s="193" t="e">
        <f>'2024 PROPOS SPENDING '!#REF!</f>
        <v>#REF!</v>
      </c>
      <c r="H42" s="224" t="e">
        <f>'2024 PROPOS SPENDING '!#REF!</f>
        <v>#REF!</v>
      </c>
      <c r="I42" s="193" t="e">
        <f>'2024 PROPOS SPENDING '!#REF!</f>
        <v>#REF!</v>
      </c>
      <c r="J42" s="224" t="e">
        <f>'2024 PROPOS SPENDING '!#REF!</f>
        <v>#REF!</v>
      </c>
      <c r="K42" s="193" t="e">
        <f>'2024 PROPOS SPENDING '!#REF!</f>
        <v>#REF!</v>
      </c>
    </row>
    <row r="43" spans="1:11">
      <c r="A43" s="217" t="s">
        <v>566</v>
      </c>
      <c r="B43" s="225" t="e">
        <f>'2024 PROPOS SPENDING '!#REF!</f>
        <v>#REF!</v>
      </c>
      <c r="C43" s="112" t="e">
        <f>'2024 PROPOS SPENDING '!#REF!</f>
        <v>#REF!</v>
      </c>
      <c r="D43" s="112" t="e">
        <f>'2024 PROPOS SPENDING '!#REF!</f>
        <v>#REF!</v>
      </c>
      <c r="E43" s="201" t="e">
        <f>'2024 PROPOS SPENDING '!#REF!</f>
        <v>#REF!</v>
      </c>
      <c r="F43" s="225" t="e">
        <f>'2024 PROPOS SPENDING '!#REF!</f>
        <v>#REF!</v>
      </c>
      <c r="G43" s="195" t="e">
        <f>'2024 PROPOS SPENDING '!#REF!</f>
        <v>#REF!</v>
      </c>
      <c r="H43" s="225" t="e">
        <f>'2024 PROPOS SPENDING '!#REF!</f>
        <v>#REF!</v>
      </c>
      <c r="I43" s="195" t="e">
        <f>'2024 PROPOS SPENDING '!#REF!</f>
        <v>#REF!</v>
      </c>
      <c r="J43" s="225" t="e">
        <f>'2024 PROPOS SPENDING '!#REF!</f>
        <v>#REF!</v>
      </c>
      <c r="K43" s="195" t="e">
        <f>'2024 PROPOS SPENDING '!#REF!</f>
        <v>#REF!</v>
      </c>
    </row>
    <row r="44" spans="1:11" ht="15.75" thickBot="1">
      <c r="A44" s="217" t="s">
        <v>567</v>
      </c>
      <c r="B44" s="227" t="e">
        <f>'2024 PROPOS SPENDING '!#REF!</f>
        <v>#REF!</v>
      </c>
      <c r="C44" s="113" t="e">
        <f>'2024 PROPOS SPENDING '!#REF!</f>
        <v>#REF!</v>
      </c>
      <c r="D44" s="113" t="e">
        <f>'2024 PROPOS SPENDING '!#REF!</f>
        <v>#REF!</v>
      </c>
      <c r="E44" s="202" t="e">
        <f>'2024 PROPOS SPENDING '!#REF!</f>
        <v>#REF!</v>
      </c>
      <c r="F44" s="227" t="e">
        <f>'2024 PROPOS SPENDING '!#REF!</f>
        <v>#REF!</v>
      </c>
      <c r="G44" s="197" t="e">
        <f>'2024 PROPOS SPENDING '!#REF!</f>
        <v>#REF!</v>
      </c>
      <c r="H44" s="227" t="e">
        <f>'2024 PROPOS SPENDING '!#REF!</f>
        <v>#REF!</v>
      </c>
      <c r="I44" s="197" t="e">
        <f>'2024 PROPOS SPENDING '!#REF!</f>
        <v>#REF!</v>
      </c>
      <c r="J44" s="227" t="e">
        <f>'2024 PROPOS SPENDING '!#REF!</f>
        <v>#REF!</v>
      </c>
      <c r="K44" s="197" t="e">
        <f>'2024 PROPOS SPENDING '!#REF!</f>
        <v>#REF!</v>
      </c>
    </row>
    <row r="45" spans="1:11" ht="17.25" thickTop="1" thickBot="1">
      <c r="A45" s="223" t="s">
        <v>142</v>
      </c>
      <c r="B45" s="219" t="e">
        <f t="shared" ref="B45:K45" si="5">SUM(B42:B44)</f>
        <v>#REF!</v>
      </c>
      <c r="C45" s="203" t="e">
        <f t="shared" si="5"/>
        <v>#REF!</v>
      </c>
      <c r="D45" s="97" t="e">
        <f t="shared" si="5"/>
        <v>#REF!</v>
      </c>
      <c r="E45" s="219" t="e">
        <f t="shared" si="5"/>
        <v>#REF!</v>
      </c>
      <c r="F45" s="220" t="e">
        <f t="shared" si="5"/>
        <v>#REF!</v>
      </c>
      <c r="G45" s="191" t="e">
        <f t="shared" si="5"/>
        <v>#REF!</v>
      </c>
      <c r="H45" s="220" t="e">
        <f t="shared" si="5"/>
        <v>#REF!</v>
      </c>
      <c r="I45" s="191" t="e">
        <f t="shared" si="5"/>
        <v>#REF!</v>
      </c>
      <c r="J45" s="220" t="e">
        <f t="shared" si="5"/>
        <v>#REF!</v>
      </c>
      <c r="K45" s="191" t="e">
        <f t="shared" si="5"/>
        <v>#REF!</v>
      </c>
    </row>
    <row r="46" spans="1:11" ht="12" customHeight="1" thickTop="1"/>
    <row r="47" spans="1:11" ht="12" customHeight="1" thickBot="1"/>
    <row r="48" spans="1:11" ht="16.5" thickTop="1" thickBot="1">
      <c r="A48" s="213" t="s">
        <v>589</v>
      </c>
    </row>
    <row r="49" spans="1:11" ht="15.75" thickTop="1">
      <c r="A49" s="217" t="s">
        <v>565</v>
      </c>
      <c r="B49" s="200" t="e">
        <f>'2024 PROPOS SPENDING '!#REF!</f>
        <v>#REF!</v>
      </c>
      <c r="C49" s="111" t="e">
        <f>'2024 PROPOS SPENDING '!#REF!</f>
        <v>#REF!</v>
      </c>
      <c r="D49" s="111" t="e">
        <f>'2024 PROPOS SPENDING '!#REF!</f>
        <v>#REF!</v>
      </c>
      <c r="E49" s="200" t="e">
        <f>'2024 PROPOS SPENDING '!#REF!</f>
        <v>#REF!</v>
      </c>
      <c r="F49" s="194" t="e">
        <f>'2024 PROPOS SPENDING '!#REF!</f>
        <v>#REF!</v>
      </c>
      <c r="G49" s="193" t="e">
        <f>'2024 PROPOS SPENDING '!#REF!</f>
        <v>#REF!</v>
      </c>
      <c r="H49" s="194" t="e">
        <f>'2024 PROPOS SPENDING '!#REF!</f>
        <v>#REF!</v>
      </c>
      <c r="I49" s="193" t="e">
        <f>'2024 PROPOS SPENDING '!#REF!</f>
        <v>#REF!</v>
      </c>
      <c r="J49" s="194" t="e">
        <f>'2024 PROPOS SPENDING '!#REF!</f>
        <v>#REF!</v>
      </c>
      <c r="K49" s="193" t="e">
        <f>'2024 PROPOS SPENDING '!#REF!</f>
        <v>#REF!</v>
      </c>
    </row>
    <row r="50" spans="1:11">
      <c r="A50" s="217" t="s">
        <v>566</v>
      </c>
      <c r="B50" s="201" t="e">
        <f>'2024 PROPOS SPENDING '!#REF!</f>
        <v>#REF!</v>
      </c>
      <c r="C50" s="112" t="e">
        <f>'2024 PROPOS SPENDING '!#REF!</f>
        <v>#REF!</v>
      </c>
      <c r="D50" s="112" t="e">
        <f>'2024 PROPOS SPENDING '!#REF!</f>
        <v>#REF!</v>
      </c>
      <c r="E50" s="201" t="e">
        <f>'2024 PROPOS SPENDING '!#REF!</f>
        <v>#REF!</v>
      </c>
      <c r="F50" s="196" t="e">
        <f>'2024 PROPOS SPENDING '!#REF!</f>
        <v>#REF!</v>
      </c>
      <c r="G50" s="195" t="e">
        <f>'2024 PROPOS SPENDING '!#REF!</f>
        <v>#REF!</v>
      </c>
      <c r="H50" s="196" t="e">
        <f>'2024 PROPOS SPENDING '!#REF!</f>
        <v>#REF!</v>
      </c>
      <c r="I50" s="195" t="e">
        <f>'2024 PROPOS SPENDING '!#REF!</f>
        <v>#REF!</v>
      </c>
      <c r="J50" s="196" t="e">
        <f>'2024 PROPOS SPENDING '!#REF!</f>
        <v>#REF!</v>
      </c>
      <c r="K50" s="195" t="e">
        <f>'2024 PROPOS SPENDING '!#REF!</f>
        <v>#REF!</v>
      </c>
    </row>
    <row r="51" spans="1:11">
      <c r="A51" s="217" t="s">
        <v>567</v>
      </c>
      <c r="B51" s="201" t="e">
        <f>'2024 PROPOS SPENDING '!#REF!</f>
        <v>#REF!</v>
      </c>
      <c r="C51" s="112" t="e">
        <f>'2024 PROPOS SPENDING '!#REF!</f>
        <v>#REF!</v>
      </c>
      <c r="D51" s="112" t="e">
        <f>'2024 PROPOS SPENDING '!#REF!</f>
        <v>#REF!</v>
      </c>
      <c r="E51" s="201" t="e">
        <f>'2024 PROPOS SPENDING '!#REF!</f>
        <v>#REF!</v>
      </c>
      <c r="F51" s="196" t="e">
        <f>'2024 PROPOS SPENDING '!#REF!</f>
        <v>#REF!</v>
      </c>
      <c r="G51" s="195" t="e">
        <f>'2024 PROPOS SPENDING '!#REF!</f>
        <v>#REF!</v>
      </c>
      <c r="H51" s="196" t="e">
        <f>'2024 PROPOS SPENDING '!#REF!</f>
        <v>#REF!</v>
      </c>
      <c r="I51" s="195" t="e">
        <f>'2024 PROPOS SPENDING '!#REF!</f>
        <v>#REF!</v>
      </c>
      <c r="J51" s="196" t="e">
        <f>'2024 PROPOS SPENDING '!#REF!</f>
        <v>#REF!</v>
      </c>
      <c r="K51" s="195" t="e">
        <f>'2024 PROPOS SPENDING '!#REF!</f>
        <v>#REF!</v>
      </c>
    </row>
    <row r="52" spans="1:11" ht="15.75" thickBot="1">
      <c r="A52" s="217" t="s">
        <v>587</v>
      </c>
      <c r="B52" s="202" t="e">
        <f>'2024 PROPOS SPENDING '!#REF!</f>
        <v>#REF!</v>
      </c>
      <c r="C52" s="113" t="e">
        <f>'2024 PROPOS SPENDING '!#REF!</f>
        <v>#REF!</v>
      </c>
      <c r="D52" s="113" t="e">
        <f>'2024 PROPOS SPENDING '!#REF!</f>
        <v>#REF!</v>
      </c>
      <c r="E52" s="202" t="e">
        <f>'2024 PROPOS SPENDING '!#REF!</f>
        <v>#REF!</v>
      </c>
      <c r="F52" s="204" t="e">
        <f>'2024 PROPOS SPENDING '!#REF!</f>
        <v>#REF!</v>
      </c>
      <c r="G52" s="197" t="e">
        <f>'2024 PROPOS SPENDING '!#REF!</f>
        <v>#REF!</v>
      </c>
      <c r="H52" s="204" t="e">
        <f>'2024 PROPOS SPENDING '!#REF!</f>
        <v>#REF!</v>
      </c>
      <c r="I52" s="197" t="e">
        <f>'2024 PROPOS SPENDING '!#REF!</f>
        <v>#REF!</v>
      </c>
      <c r="J52" s="204" t="e">
        <f>'2024 PROPOS SPENDING '!#REF!</f>
        <v>#REF!</v>
      </c>
      <c r="K52" s="197" t="e">
        <f>'2024 PROPOS SPENDING '!#REF!</f>
        <v>#REF!</v>
      </c>
    </row>
    <row r="53" spans="1:11" ht="17.25" thickTop="1" thickBot="1">
      <c r="A53" s="218" t="s">
        <v>176</v>
      </c>
      <c r="B53" s="97" t="e">
        <f t="shared" ref="B53:K53" si="6">SUM(B49:B52)</f>
        <v>#REF!</v>
      </c>
      <c r="C53" s="203" t="e">
        <f t="shared" si="6"/>
        <v>#REF!</v>
      </c>
      <c r="D53" s="97" t="e">
        <f t="shared" si="6"/>
        <v>#REF!</v>
      </c>
      <c r="E53" s="219" t="e">
        <f t="shared" si="6"/>
        <v>#REF!</v>
      </c>
      <c r="F53" s="220" t="e">
        <f t="shared" si="6"/>
        <v>#REF!</v>
      </c>
      <c r="G53" s="191" t="e">
        <f t="shared" si="6"/>
        <v>#REF!</v>
      </c>
      <c r="H53" s="220" t="e">
        <f t="shared" si="6"/>
        <v>#REF!</v>
      </c>
      <c r="I53" s="191" t="e">
        <f t="shared" si="6"/>
        <v>#REF!</v>
      </c>
      <c r="J53" s="220" t="e">
        <f t="shared" si="6"/>
        <v>#REF!</v>
      </c>
      <c r="K53" s="191" t="e">
        <f t="shared" si="6"/>
        <v>#REF!</v>
      </c>
    </row>
    <row r="54" spans="1:11" ht="12" customHeight="1" thickTop="1"/>
    <row r="55" spans="1:11" ht="12" customHeight="1" thickBot="1"/>
    <row r="56" spans="1:11" ht="16.5" thickTop="1" thickBot="1">
      <c r="A56" s="213" t="s">
        <v>143</v>
      </c>
    </row>
    <row r="57" spans="1:11" ht="15.75" thickTop="1">
      <c r="A57" s="217" t="s">
        <v>565</v>
      </c>
      <c r="B57" s="200" t="e">
        <f>'2024 PROPOS SPENDING '!#REF!</f>
        <v>#REF!</v>
      </c>
      <c r="C57" s="111" t="e">
        <f>'2024 PROPOS SPENDING '!#REF!</f>
        <v>#REF!</v>
      </c>
      <c r="D57" s="111" t="e">
        <f>'2024 PROPOS SPENDING '!#REF!</f>
        <v>#REF!</v>
      </c>
      <c r="E57" s="200" t="e">
        <f>'2024 PROPOS SPENDING '!#REF!</f>
        <v>#REF!</v>
      </c>
      <c r="F57" s="194" t="e">
        <f>'2024 PROPOS SPENDING '!#REF!</f>
        <v>#REF!</v>
      </c>
      <c r="G57" s="193" t="e">
        <f>'2024 PROPOS SPENDING '!#REF!</f>
        <v>#REF!</v>
      </c>
      <c r="H57" s="194" t="e">
        <f>'2024 PROPOS SPENDING '!#REF!</f>
        <v>#REF!</v>
      </c>
      <c r="I57" s="193" t="e">
        <f>'2024 PROPOS SPENDING '!#REF!</f>
        <v>#REF!</v>
      </c>
      <c r="J57" s="194" t="e">
        <f>'2024 PROPOS SPENDING '!#REF!</f>
        <v>#REF!</v>
      </c>
      <c r="K57" s="193" t="e">
        <f>'2024 PROPOS SPENDING '!#REF!</f>
        <v>#REF!</v>
      </c>
    </row>
    <row r="58" spans="1:11">
      <c r="A58" s="217" t="s">
        <v>566</v>
      </c>
      <c r="B58" s="201" t="e">
        <f>'2024 PROPOS SPENDING '!#REF!</f>
        <v>#REF!</v>
      </c>
      <c r="C58" s="112" t="e">
        <f>'2024 PROPOS SPENDING '!#REF!</f>
        <v>#REF!</v>
      </c>
      <c r="D58" s="112" t="e">
        <f>'2024 PROPOS SPENDING '!#REF!</f>
        <v>#REF!</v>
      </c>
      <c r="E58" s="201" t="e">
        <f>'2024 PROPOS SPENDING '!#REF!</f>
        <v>#REF!</v>
      </c>
      <c r="F58" s="196" t="e">
        <f>'2024 PROPOS SPENDING '!#REF!</f>
        <v>#REF!</v>
      </c>
      <c r="G58" s="195" t="e">
        <f>'2024 PROPOS SPENDING '!#REF!</f>
        <v>#REF!</v>
      </c>
      <c r="H58" s="196" t="e">
        <f>'2024 PROPOS SPENDING '!#REF!</f>
        <v>#REF!</v>
      </c>
      <c r="I58" s="195" t="e">
        <f>'2024 PROPOS SPENDING '!#REF!</f>
        <v>#REF!</v>
      </c>
      <c r="J58" s="196" t="e">
        <f>'2024 PROPOS SPENDING '!#REF!</f>
        <v>#REF!</v>
      </c>
      <c r="K58" s="195" t="e">
        <f>'2024 PROPOS SPENDING '!#REF!</f>
        <v>#REF!</v>
      </c>
    </row>
    <row r="59" spans="1:11">
      <c r="A59" s="217" t="s">
        <v>567</v>
      </c>
      <c r="B59" s="201" t="e">
        <f>'2024 PROPOS SPENDING '!#REF!</f>
        <v>#REF!</v>
      </c>
      <c r="C59" s="112" t="e">
        <f>'2024 PROPOS SPENDING '!#REF!</f>
        <v>#REF!</v>
      </c>
      <c r="D59" s="112" t="e">
        <f>'2024 PROPOS SPENDING '!#REF!</f>
        <v>#REF!</v>
      </c>
      <c r="E59" s="201" t="e">
        <f>'2024 PROPOS SPENDING '!#REF!</f>
        <v>#REF!</v>
      </c>
      <c r="F59" s="196" t="e">
        <f>'2024 PROPOS SPENDING '!#REF!</f>
        <v>#REF!</v>
      </c>
      <c r="G59" s="195" t="e">
        <f>'2024 PROPOS SPENDING '!#REF!</f>
        <v>#REF!</v>
      </c>
      <c r="H59" s="196" t="e">
        <f>'2024 PROPOS SPENDING '!#REF!</f>
        <v>#REF!</v>
      </c>
      <c r="I59" s="195" t="e">
        <f>'2024 PROPOS SPENDING '!#REF!</f>
        <v>#REF!</v>
      </c>
      <c r="J59" s="196" t="e">
        <f>'2024 PROPOS SPENDING '!#REF!</f>
        <v>#REF!</v>
      </c>
      <c r="K59" s="195" t="e">
        <f>'2024 PROPOS SPENDING '!#REF!</f>
        <v>#REF!</v>
      </c>
    </row>
    <row r="60" spans="1:11" ht="15.75" thickBot="1">
      <c r="A60" s="217" t="s">
        <v>587</v>
      </c>
      <c r="B60" s="202">
        <v>0</v>
      </c>
      <c r="C60" s="113" t="e">
        <f>'2024 PROPOS SPENDING '!#REF!</f>
        <v>#REF!</v>
      </c>
      <c r="D60" s="113" t="e">
        <f>'2024 PROPOS SPENDING '!#REF!</f>
        <v>#REF!</v>
      </c>
      <c r="E60" s="202" t="e">
        <f>'2024 PROPOS SPENDING '!#REF!</f>
        <v>#REF!</v>
      </c>
      <c r="F60" s="204" t="e">
        <f>'2024 PROPOS SPENDING '!#REF!</f>
        <v>#REF!</v>
      </c>
      <c r="G60" s="197" t="e">
        <f>'2024 PROPOS SPENDING '!#REF!</f>
        <v>#REF!</v>
      </c>
      <c r="H60" s="204" t="e">
        <f>'2024 PROPOS SPENDING '!#REF!</f>
        <v>#REF!</v>
      </c>
      <c r="I60" s="197" t="e">
        <f>'2024 PROPOS SPENDING '!#REF!</f>
        <v>#REF!</v>
      </c>
      <c r="J60" s="204" t="e">
        <f>'2024 PROPOS SPENDING '!#REF!</f>
        <v>#REF!</v>
      </c>
      <c r="K60" s="197" t="e">
        <f>'2024 PROPOS SPENDING '!#REF!</f>
        <v>#REF!</v>
      </c>
    </row>
    <row r="61" spans="1:11" ht="17.25" thickTop="1" thickBot="1">
      <c r="A61" s="218" t="s">
        <v>144</v>
      </c>
      <c r="B61" s="97" t="e">
        <f>SUM(B57:B59)</f>
        <v>#REF!</v>
      </c>
      <c r="C61" s="203" t="e">
        <f t="shared" ref="C61:K61" si="7">SUM(C57:C60)</f>
        <v>#REF!</v>
      </c>
      <c r="D61" s="97" t="e">
        <f t="shared" si="7"/>
        <v>#REF!</v>
      </c>
      <c r="E61" s="219" t="e">
        <f t="shared" si="7"/>
        <v>#REF!</v>
      </c>
      <c r="F61" s="220" t="e">
        <f t="shared" si="7"/>
        <v>#REF!</v>
      </c>
      <c r="G61" s="191" t="e">
        <f t="shared" si="7"/>
        <v>#REF!</v>
      </c>
      <c r="H61" s="220" t="e">
        <f t="shared" si="7"/>
        <v>#REF!</v>
      </c>
      <c r="I61" s="191" t="e">
        <f t="shared" si="7"/>
        <v>#REF!</v>
      </c>
      <c r="J61" s="220" t="e">
        <f t="shared" si="7"/>
        <v>#REF!</v>
      </c>
      <c r="K61" s="191" t="e">
        <f t="shared" si="7"/>
        <v>#REF!</v>
      </c>
    </row>
    <row r="62" spans="1:11" ht="12" customHeight="1" thickTop="1" thickBot="1"/>
    <row r="63" spans="1:11" ht="20.25" thickTop="1" thickBot="1">
      <c r="B63" s="211" t="s">
        <v>569</v>
      </c>
      <c r="C63" s="239" t="s">
        <v>570</v>
      </c>
      <c r="D63" s="212" t="s">
        <v>571</v>
      </c>
      <c r="E63" s="243" t="s">
        <v>210</v>
      </c>
      <c r="F63" s="1169" t="s">
        <v>505</v>
      </c>
      <c r="G63" s="1170"/>
      <c r="H63" s="1169" t="s">
        <v>742</v>
      </c>
      <c r="I63" s="1170"/>
      <c r="J63" s="1169" t="s">
        <v>742</v>
      </c>
      <c r="K63" s="1170"/>
    </row>
    <row r="64" spans="1:11" ht="16.5" thickTop="1" thickBot="1">
      <c r="A64" s="213" t="s">
        <v>177</v>
      </c>
      <c r="B64" s="214" t="s">
        <v>568</v>
      </c>
      <c r="C64" s="240" t="s">
        <v>568</v>
      </c>
      <c r="D64" s="215" t="s">
        <v>568</v>
      </c>
      <c r="E64" s="244" t="s">
        <v>568</v>
      </c>
      <c r="F64" s="238" t="s">
        <v>572</v>
      </c>
      <c r="G64" s="237" t="s">
        <v>620</v>
      </c>
      <c r="H64" s="238" t="s">
        <v>572</v>
      </c>
      <c r="I64" s="237" t="s">
        <v>620</v>
      </c>
      <c r="J64" s="238" t="s">
        <v>572</v>
      </c>
      <c r="K64" s="237" t="s">
        <v>620</v>
      </c>
    </row>
    <row r="65" spans="1:11" ht="15.75" thickTop="1">
      <c r="A65" s="217" t="s">
        <v>565</v>
      </c>
      <c r="B65" s="111">
        <v>0</v>
      </c>
      <c r="C65" s="200">
        <v>0</v>
      </c>
      <c r="D65" s="111" t="e">
        <f>'2024 PROPOS SPENDING '!#REF!</f>
        <v>#REF!</v>
      </c>
      <c r="E65" s="224" t="e">
        <f>'2024 PROPOS SPENDING '!#REF!</f>
        <v>#REF!</v>
      </c>
      <c r="F65" s="194" t="e">
        <f>'2024 PROPOS SPENDING '!#REF!</f>
        <v>#REF!</v>
      </c>
      <c r="G65" s="193" t="e">
        <f>'2024 PROPOS SPENDING '!#REF!</f>
        <v>#REF!</v>
      </c>
      <c r="H65" s="194" t="e">
        <f>'2024 PROPOS SPENDING '!#REF!</f>
        <v>#REF!</v>
      </c>
      <c r="I65" s="193" t="e">
        <f>'2024 PROPOS SPENDING '!#REF!</f>
        <v>#REF!</v>
      </c>
      <c r="J65" s="194" t="e">
        <f>'2024 PROPOS SPENDING '!#REF!</f>
        <v>#REF!</v>
      </c>
      <c r="K65" s="193" t="e">
        <f>'2024 PROPOS SPENDING '!#REF!</f>
        <v>#REF!</v>
      </c>
    </row>
    <row r="66" spans="1:11">
      <c r="A66" s="217" t="s">
        <v>566</v>
      </c>
      <c r="B66" s="112" t="e">
        <f>'2024 PROPOS SPENDING '!#REF!</f>
        <v>#REF!</v>
      </c>
      <c r="C66" s="201" t="e">
        <f>'2024 PROPOS SPENDING '!#REF!</f>
        <v>#REF!</v>
      </c>
      <c r="D66" s="112" t="e">
        <f>'2024 PROPOS SPENDING '!#REF!</f>
        <v>#REF!</v>
      </c>
      <c r="E66" s="225" t="e">
        <f>'2024 PROPOS SPENDING '!#REF!</f>
        <v>#REF!</v>
      </c>
      <c r="F66" s="196" t="e">
        <f>'2024 PROPOS SPENDING '!#REF!</f>
        <v>#REF!</v>
      </c>
      <c r="G66" s="195" t="e">
        <f>'2024 PROPOS SPENDING '!#REF!</f>
        <v>#REF!</v>
      </c>
      <c r="H66" s="196" t="e">
        <f>'2024 PROPOS SPENDING '!#REF!</f>
        <v>#REF!</v>
      </c>
      <c r="I66" s="195" t="e">
        <f>'2024 PROPOS SPENDING '!#REF!</f>
        <v>#REF!</v>
      </c>
      <c r="J66" s="196" t="e">
        <f>'2024 PROPOS SPENDING '!#REF!</f>
        <v>#REF!</v>
      </c>
      <c r="K66" s="195" t="e">
        <f>'2024 PROPOS SPENDING '!#REF!</f>
        <v>#REF!</v>
      </c>
    </row>
    <row r="67" spans="1:11" ht="15.75" thickBot="1">
      <c r="A67" s="217" t="s">
        <v>567</v>
      </c>
      <c r="B67" s="113" t="e">
        <f>'2024 PROPOS SPENDING '!#REF!</f>
        <v>#REF!</v>
      </c>
      <c r="C67" s="202" t="e">
        <f>'2024 PROPOS SPENDING '!#REF!</f>
        <v>#REF!</v>
      </c>
      <c r="D67" s="113" t="e">
        <f>'2024 PROPOS SPENDING '!#REF!</f>
        <v>#REF!</v>
      </c>
      <c r="E67" s="227" t="e">
        <f>'2024 PROPOS SPENDING '!#REF!</f>
        <v>#REF!</v>
      </c>
      <c r="F67" s="204" t="e">
        <f>'2024 PROPOS SPENDING '!#REF!</f>
        <v>#REF!</v>
      </c>
      <c r="G67" s="197" t="e">
        <f>'2024 PROPOS SPENDING '!#REF!</f>
        <v>#REF!</v>
      </c>
      <c r="H67" s="204" t="e">
        <f>'2024 PROPOS SPENDING '!#REF!</f>
        <v>#REF!</v>
      </c>
      <c r="I67" s="197" t="e">
        <f>'2024 PROPOS SPENDING '!#REF!</f>
        <v>#REF!</v>
      </c>
      <c r="J67" s="204" t="e">
        <f>'2024 PROPOS SPENDING '!#REF!</f>
        <v>#REF!</v>
      </c>
      <c r="K67" s="197" t="e">
        <f>'2024 PROPOS SPENDING '!#REF!</f>
        <v>#REF!</v>
      </c>
    </row>
    <row r="68" spans="1:11" ht="17.25" thickTop="1" thickBot="1">
      <c r="A68" s="218" t="s">
        <v>178</v>
      </c>
      <c r="B68" s="97" t="e">
        <f t="shared" ref="B68:K68" si="8">SUM(B65:B67)</f>
        <v>#REF!</v>
      </c>
      <c r="C68" s="219" t="e">
        <f t="shared" si="8"/>
        <v>#REF!</v>
      </c>
      <c r="D68" s="203" t="e">
        <f t="shared" si="8"/>
        <v>#REF!</v>
      </c>
      <c r="E68" s="219" t="e">
        <f t="shared" si="8"/>
        <v>#REF!</v>
      </c>
      <c r="F68" s="220" t="e">
        <f t="shared" si="8"/>
        <v>#REF!</v>
      </c>
      <c r="G68" s="191" t="e">
        <f t="shared" si="8"/>
        <v>#REF!</v>
      </c>
      <c r="H68" s="220" t="e">
        <f t="shared" si="8"/>
        <v>#REF!</v>
      </c>
      <c r="I68" s="191" t="e">
        <f t="shared" si="8"/>
        <v>#REF!</v>
      </c>
      <c r="J68" s="220" t="e">
        <f t="shared" si="8"/>
        <v>#REF!</v>
      </c>
      <c r="K68" s="191" t="e">
        <f t="shared" si="8"/>
        <v>#REF!</v>
      </c>
    </row>
    <row r="69" spans="1:11" ht="12" customHeight="1" thickTop="1"/>
    <row r="70" spans="1:11" ht="12" customHeight="1" thickBot="1"/>
    <row r="71" spans="1:11" ht="18" customHeight="1" thickTop="1" thickBot="1">
      <c r="A71" s="221" t="s">
        <v>179</v>
      </c>
    </row>
    <row r="72" spans="1:11" ht="15.75" thickTop="1">
      <c r="A72" s="217" t="s">
        <v>565</v>
      </c>
      <c r="B72" s="200" t="e">
        <f>'2024 PROPOS SPENDING '!#REF!</f>
        <v>#REF!</v>
      </c>
      <c r="C72" s="111" t="e">
        <f>'2024 PROPOS SPENDING '!#REF!</f>
        <v>#REF!</v>
      </c>
      <c r="D72" s="111">
        <v>0</v>
      </c>
      <c r="E72" s="200">
        <v>0</v>
      </c>
      <c r="F72" s="194">
        <v>0</v>
      </c>
      <c r="G72" s="193">
        <v>0</v>
      </c>
      <c r="H72" s="194">
        <v>0</v>
      </c>
      <c r="I72" s="193">
        <v>0</v>
      </c>
      <c r="J72" s="194">
        <v>0</v>
      </c>
      <c r="K72" s="193">
        <v>0</v>
      </c>
    </row>
    <row r="73" spans="1:11">
      <c r="A73" s="217" t="s">
        <v>566</v>
      </c>
      <c r="B73" s="201" t="e">
        <f>'2024 PROPOS SPENDING '!#REF!</f>
        <v>#REF!</v>
      </c>
      <c r="C73" s="112" t="e">
        <f>'2024 PROPOS SPENDING '!#REF!</f>
        <v>#REF!</v>
      </c>
      <c r="D73" s="112" t="e">
        <f>'2024 PROPOS SPENDING '!#REF!</f>
        <v>#REF!</v>
      </c>
      <c r="E73" s="201" t="e">
        <f>'2024 PROPOS SPENDING '!#REF!</f>
        <v>#REF!</v>
      </c>
      <c r="F73" s="196" t="e">
        <f>'2024 PROPOS SPENDING '!#REF!</f>
        <v>#REF!</v>
      </c>
      <c r="G73" s="195" t="e">
        <f>'2024 PROPOS SPENDING '!#REF!</f>
        <v>#REF!</v>
      </c>
      <c r="H73" s="196" t="e">
        <f>'2024 PROPOS SPENDING '!#REF!</f>
        <v>#REF!</v>
      </c>
      <c r="I73" s="195" t="e">
        <f>'2024 PROPOS SPENDING '!#REF!</f>
        <v>#REF!</v>
      </c>
      <c r="J73" s="196" t="e">
        <f>'2024 PROPOS SPENDING '!#REF!</f>
        <v>#REF!</v>
      </c>
      <c r="K73" s="195" t="e">
        <f>'2024 PROPOS SPENDING '!#REF!</f>
        <v>#REF!</v>
      </c>
    </row>
    <row r="74" spans="1:11" ht="15.75" thickBot="1">
      <c r="A74" s="217" t="s">
        <v>567</v>
      </c>
      <c r="B74" s="202" t="e">
        <f>'2024 PROPOS SPENDING '!#REF!</f>
        <v>#REF!</v>
      </c>
      <c r="C74" s="113" t="e">
        <f>'2024 PROPOS SPENDING '!#REF!</f>
        <v>#REF!</v>
      </c>
      <c r="D74" s="113" t="e">
        <f>'2024 PROPOS SPENDING '!#REF!</f>
        <v>#REF!</v>
      </c>
      <c r="E74" s="202" t="e">
        <f>'2024 PROPOS SPENDING '!#REF!</f>
        <v>#REF!</v>
      </c>
      <c r="F74" s="204" t="e">
        <f>'2024 PROPOS SPENDING '!#REF!</f>
        <v>#REF!</v>
      </c>
      <c r="G74" s="197" t="e">
        <f>'2024 PROPOS SPENDING '!#REF!</f>
        <v>#REF!</v>
      </c>
      <c r="H74" s="204" t="e">
        <f>'2024 PROPOS SPENDING '!#REF!</f>
        <v>#REF!</v>
      </c>
      <c r="I74" s="197" t="e">
        <f>'2024 PROPOS SPENDING '!#REF!</f>
        <v>#REF!</v>
      </c>
      <c r="J74" s="204" t="e">
        <f>'2024 PROPOS SPENDING '!#REF!</f>
        <v>#REF!</v>
      </c>
      <c r="K74" s="197" t="e">
        <f>'2024 PROPOS SPENDING '!#REF!</f>
        <v>#REF!</v>
      </c>
    </row>
    <row r="75" spans="1:11" ht="17.25" thickTop="1" thickBot="1">
      <c r="A75" s="223" t="s">
        <v>180</v>
      </c>
      <c r="B75" s="97" t="e">
        <f t="shared" ref="B75:K75" si="9">SUM(B72:B74)</f>
        <v>#REF!</v>
      </c>
      <c r="C75" s="203" t="e">
        <f t="shared" si="9"/>
        <v>#REF!</v>
      </c>
      <c r="D75" s="97" t="e">
        <f t="shared" si="9"/>
        <v>#REF!</v>
      </c>
      <c r="E75" s="219" t="e">
        <f t="shared" si="9"/>
        <v>#REF!</v>
      </c>
      <c r="F75" s="220" t="e">
        <f t="shared" si="9"/>
        <v>#REF!</v>
      </c>
      <c r="G75" s="191" t="e">
        <f t="shared" si="9"/>
        <v>#REF!</v>
      </c>
      <c r="H75" s="220" t="e">
        <f t="shared" si="9"/>
        <v>#REF!</v>
      </c>
      <c r="I75" s="191" t="e">
        <f t="shared" si="9"/>
        <v>#REF!</v>
      </c>
      <c r="J75" s="220" t="e">
        <f t="shared" si="9"/>
        <v>#REF!</v>
      </c>
      <c r="K75" s="191" t="e">
        <f t="shared" si="9"/>
        <v>#REF!</v>
      </c>
    </row>
    <row r="76" spans="1:11" ht="12" customHeight="1" thickTop="1"/>
    <row r="77" spans="1:11" ht="12" customHeight="1" thickBot="1"/>
    <row r="78" spans="1:11" ht="16.5" thickTop="1" thickBot="1">
      <c r="A78" s="213" t="s">
        <v>181</v>
      </c>
    </row>
    <row r="79" spans="1:11" ht="15.75" thickTop="1">
      <c r="A79" s="217" t="s">
        <v>565</v>
      </c>
      <c r="B79" s="205" t="e">
        <f>'2024 PROPOS SPENDING '!#REF!</f>
        <v>#REF!</v>
      </c>
      <c r="C79" s="194" t="e">
        <f>'2024 PROPOS SPENDING '!#REF!</f>
        <v>#REF!</v>
      </c>
      <c r="D79" s="194" t="e">
        <f>'2024 PROPOS SPENDING '!#REF!</f>
        <v>#REF!</v>
      </c>
      <c r="E79" s="194" t="e">
        <f>'2024 PROPOS SPENDING '!#REF!</f>
        <v>#REF!</v>
      </c>
      <c r="F79" s="194" t="e">
        <f>'2024 PROPOS SPENDING '!#REF!</f>
        <v>#REF!</v>
      </c>
      <c r="G79" s="193" t="e">
        <f>'2024 PROPOS SPENDING '!#REF!</f>
        <v>#REF!</v>
      </c>
      <c r="H79" s="194" t="e">
        <f>'2024 PROPOS SPENDING '!#REF!</f>
        <v>#REF!</v>
      </c>
      <c r="I79" s="193" t="e">
        <f>'2024 PROPOS SPENDING '!#REF!</f>
        <v>#REF!</v>
      </c>
      <c r="J79" s="194" t="e">
        <f>'2024 PROPOS SPENDING '!#REF!</f>
        <v>#REF!</v>
      </c>
      <c r="K79" s="193" t="e">
        <f>'2024 PROPOS SPENDING '!#REF!</f>
        <v>#REF!</v>
      </c>
    </row>
    <row r="80" spans="1:11">
      <c r="A80" s="217" t="s">
        <v>566</v>
      </c>
      <c r="B80" s="206" t="e">
        <f>'2024 PROPOS SPENDING '!#REF!</f>
        <v>#REF!</v>
      </c>
      <c r="C80" s="196" t="e">
        <f>'2024 PROPOS SPENDING '!#REF!</f>
        <v>#REF!</v>
      </c>
      <c r="D80" s="196" t="e">
        <f>'2024 PROPOS SPENDING '!#REF!</f>
        <v>#REF!</v>
      </c>
      <c r="E80" s="196" t="e">
        <f>'2024 PROPOS SPENDING '!#REF!</f>
        <v>#REF!</v>
      </c>
      <c r="F80" s="196" t="e">
        <f>'2024 PROPOS SPENDING '!#REF!</f>
        <v>#REF!</v>
      </c>
      <c r="G80" s="195" t="e">
        <f>'2024 PROPOS SPENDING '!#REF!</f>
        <v>#REF!</v>
      </c>
      <c r="H80" s="196" t="e">
        <f>'2024 PROPOS SPENDING '!#REF!</f>
        <v>#REF!</v>
      </c>
      <c r="I80" s="195" t="e">
        <f>'2024 PROPOS SPENDING '!#REF!</f>
        <v>#REF!</v>
      </c>
      <c r="J80" s="196" t="e">
        <f>'2024 PROPOS SPENDING '!#REF!</f>
        <v>#REF!</v>
      </c>
      <c r="K80" s="195" t="e">
        <f>'2024 PROPOS SPENDING '!#REF!</f>
        <v>#REF!</v>
      </c>
    </row>
    <row r="81" spans="1:11">
      <c r="A81" s="217" t="s">
        <v>567</v>
      </c>
      <c r="B81" s="206" t="e">
        <f>'2024 PROPOS SPENDING '!#REF!</f>
        <v>#REF!</v>
      </c>
      <c r="C81" s="196" t="e">
        <f>'2024 PROPOS SPENDING '!#REF!</f>
        <v>#REF!</v>
      </c>
      <c r="D81" s="196" t="e">
        <f>'2024 PROPOS SPENDING '!#REF!</f>
        <v>#REF!</v>
      </c>
      <c r="E81" s="196" t="e">
        <f>'2024 PROPOS SPENDING '!#REF!</f>
        <v>#REF!</v>
      </c>
      <c r="F81" s="196" t="e">
        <f>'2024 PROPOS SPENDING '!#REF!</f>
        <v>#REF!</v>
      </c>
      <c r="G81" s="195" t="e">
        <f>'2024 PROPOS SPENDING '!#REF!</f>
        <v>#REF!</v>
      </c>
      <c r="H81" s="196" t="e">
        <f>'2024 PROPOS SPENDING '!#REF!</f>
        <v>#REF!</v>
      </c>
      <c r="I81" s="195" t="e">
        <f>'2024 PROPOS SPENDING '!#REF!</f>
        <v>#REF!</v>
      </c>
      <c r="J81" s="196" t="e">
        <f>'2024 PROPOS SPENDING '!#REF!</f>
        <v>#REF!</v>
      </c>
      <c r="K81" s="195" t="e">
        <f>'2024 PROPOS SPENDING '!#REF!</f>
        <v>#REF!</v>
      </c>
    </row>
    <row r="82" spans="1:11">
      <c r="A82" s="217" t="s">
        <v>587</v>
      </c>
      <c r="B82" s="206" t="e">
        <f>'2024 PROPOS SPENDING '!#REF!</f>
        <v>#REF!</v>
      </c>
      <c r="C82" s="196" t="e">
        <f>'2024 PROPOS SPENDING '!#REF!</f>
        <v>#REF!</v>
      </c>
      <c r="D82" s="196" t="e">
        <f>'2024 PROPOS SPENDING '!#REF!</f>
        <v>#REF!</v>
      </c>
      <c r="E82" s="196" t="e">
        <f>'2024 PROPOS SPENDING '!#REF!</f>
        <v>#REF!</v>
      </c>
      <c r="F82" s="196" t="e">
        <f>'2024 PROPOS SPENDING '!#REF!</f>
        <v>#REF!</v>
      </c>
      <c r="G82" s="195" t="e">
        <f>'2024 PROPOS SPENDING '!#REF!</f>
        <v>#REF!</v>
      </c>
      <c r="H82" s="196" t="e">
        <f>'2024 PROPOS SPENDING '!#REF!</f>
        <v>#REF!</v>
      </c>
      <c r="I82" s="195" t="e">
        <f>'2024 PROPOS SPENDING '!#REF!</f>
        <v>#REF!</v>
      </c>
      <c r="J82" s="196" t="e">
        <f>'2024 PROPOS SPENDING '!#REF!</f>
        <v>#REF!</v>
      </c>
      <c r="K82" s="195" t="e">
        <f>'2024 PROPOS SPENDING '!#REF!</f>
        <v>#REF!</v>
      </c>
    </row>
    <row r="83" spans="1:11" ht="15.75" thickBot="1">
      <c r="A83" s="217" t="s">
        <v>588</v>
      </c>
      <c r="B83" s="207" t="e">
        <f>'2024 PROPOS SPENDING '!#REF!</f>
        <v>#REF!</v>
      </c>
      <c r="C83" s="204" t="e">
        <f>'2024 PROPOS SPENDING '!#REF!</f>
        <v>#REF!</v>
      </c>
      <c r="D83" s="204" t="e">
        <f>'2024 PROPOS SPENDING '!#REF!</f>
        <v>#REF!</v>
      </c>
      <c r="E83" s="204" t="e">
        <f>'2024 PROPOS SPENDING '!#REF!</f>
        <v>#REF!</v>
      </c>
      <c r="F83" s="204" t="e">
        <f>'2024 PROPOS SPENDING '!#REF!</f>
        <v>#REF!</v>
      </c>
      <c r="G83" s="197" t="e">
        <f>'2024 PROPOS SPENDING '!#REF!</f>
        <v>#REF!</v>
      </c>
      <c r="H83" s="204" t="e">
        <f>'2024 PROPOS SPENDING '!#REF!</f>
        <v>#REF!</v>
      </c>
      <c r="I83" s="197" t="e">
        <f>'2024 PROPOS SPENDING '!#REF!</f>
        <v>#REF!</v>
      </c>
      <c r="J83" s="204" t="e">
        <f>'2024 PROPOS SPENDING '!#REF!</f>
        <v>#REF!</v>
      </c>
      <c r="K83" s="197" t="e">
        <f>'2024 PROPOS SPENDING '!#REF!</f>
        <v>#REF!</v>
      </c>
    </row>
    <row r="84" spans="1:11" ht="17.25" thickTop="1" thickBot="1">
      <c r="A84" s="218" t="s">
        <v>182</v>
      </c>
      <c r="B84" s="97" t="e">
        <f t="shared" ref="B84:K84" si="10">SUM(B79:B83)</f>
        <v>#REF!</v>
      </c>
      <c r="C84" s="203" t="e">
        <f t="shared" si="10"/>
        <v>#REF!</v>
      </c>
      <c r="D84" s="97" t="e">
        <f t="shared" si="10"/>
        <v>#REF!</v>
      </c>
      <c r="E84" s="219" t="e">
        <f t="shared" si="10"/>
        <v>#REF!</v>
      </c>
      <c r="F84" s="220" t="e">
        <f t="shared" si="10"/>
        <v>#REF!</v>
      </c>
      <c r="G84" s="191" t="e">
        <f t="shared" si="10"/>
        <v>#REF!</v>
      </c>
      <c r="H84" s="220" t="e">
        <f t="shared" si="10"/>
        <v>#REF!</v>
      </c>
      <c r="I84" s="191" t="e">
        <f t="shared" si="10"/>
        <v>#REF!</v>
      </c>
      <c r="J84" s="220" t="e">
        <f t="shared" si="10"/>
        <v>#REF!</v>
      </c>
      <c r="K84" s="191" t="e">
        <f t="shared" si="10"/>
        <v>#REF!</v>
      </c>
    </row>
    <row r="85" spans="1:11" ht="12" customHeight="1" thickTop="1"/>
    <row r="86" spans="1:11" ht="12" customHeight="1" thickBot="1"/>
    <row r="87" spans="1:11" ht="16.5" thickTop="1" thickBot="1">
      <c r="A87" s="213" t="s">
        <v>590</v>
      </c>
    </row>
    <row r="88" spans="1:11" ht="15.75" thickTop="1">
      <c r="A88" s="217" t="s">
        <v>565</v>
      </c>
      <c r="B88" s="200" t="e">
        <f>'2024 PROPOS SPENDING '!#REF!</f>
        <v>#REF!</v>
      </c>
      <c r="C88" s="111" t="e">
        <f>'2024 PROPOS SPENDING '!#REF!</f>
        <v>#REF!</v>
      </c>
      <c r="D88" s="111" t="e">
        <f>'2024 PROPOS SPENDING '!#REF!</f>
        <v>#REF!</v>
      </c>
      <c r="E88" s="200" t="e">
        <f>'2024 PROPOS SPENDING '!#REF!</f>
        <v>#REF!</v>
      </c>
      <c r="F88" s="194" t="e">
        <f>'2024 PROPOS SPENDING '!#REF!</f>
        <v>#REF!</v>
      </c>
      <c r="G88" s="193" t="e">
        <f>'2024 PROPOS SPENDING '!#REF!</f>
        <v>#REF!</v>
      </c>
      <c r="H88" s="194" t="e">
        <f>'2024 PROPOS SPENDING '!#REF!</f>
        <v>#REF!</v>
      </c>
      <c r="I88" s="193" t="e">
        <f>'2024 PROPOS SPENDING '!#REF!</f>
        <v>#REF!</v>
      </c>
      <c r="J88" s="194" t="e">
        <f>'2024 PROPOS SPENDING '!#REF!</f>
        <v>#REF!</v>
      </c>
      <c r="K88" s="193" t="e">
        <f>'2024 PROPOS SPENDING '!#REF!</f>
        <v>#REF!</v>
      </c>
    </row>
    <row r="89" spans="1:11">
      <c r="A89" s="217" t="s">
        <v>566</v>
      </c>
      <c r="B89" s="201" t="e">
        <f>'2024 PROPOS SPENDING '!#REF!</f>
        <v>#REF!</v>
      </c>
      <c r="C89" s="112" t="e">
        <f>'2024 PROPOS SPENDING '!#REF!</f>
        <v>#REF!</v>
      </c>
      <c r="D89" s="112" t="e">
        <f>'2024 PROPOS SPENDING '!#REF!</f>
        <v>#REF!</v>
      </c>
      <c r="E89" s="201" t="e">
        <f>'2024 PROPOS SPENDING '!#REF!</f>
        <v>#REF!</v>
      </c>
      <c r="F89" s="196" t="e">
        <f>'2024 PROPOS SPENDING '!#REF!</f>
        <v>#REF!</v>
      </c>
      <c r="G89" s="195" t="e">
        <f>'2024 PROPOS SPENDING '!#REF!</f>
        <v>#REF!</v>
      </c>
      <c r="H89" s="196" t="e">
        <f>'2024 PROPOS SPENDING '!#REF!</f>
        <v>#REF!</v>
      </c>
      <c r="I89" s="195" t="e">
        <f>'2024 PROPOS SPENDING '!#REF!</f>
        <v>#REF!</v>
      </c>
      <c r="J89" s="196" t="e">
        <f>'2024 PROPOS SPENDING '!#REF!</f>
        <v>#REF!</v>
      </c>
      <c r="K89" s="195" t="e">
        <f>'2024 PROPOS SPENDING '!#REF!</f>
        <v>#REF!</v>
      </c>
    </row>
    <row r="90" spans="1:11">
      <c r="A90" s="217" t="s">
        <v>567</v>
      </c>
      <c r="B90" s="201" t="e">
        <f>'2024 PROPOS SPENDING '!#REF!</f>
        <v>#REF!</v>
      </c>
      <c r="C90" s="112" t="e">
        <f>'2024 PROPOS SPENDING '!#REF!</f>
        <v>#REF!</v>
      </c>
      <c r="D90" s="112" t="e">
        <f>'2024 PROPOS SPENDING '!#REF!</f>
        <v>#REF!</v>
      </c>
      <c r="E90" s="201" t="e">
        <f>'2024 PROPOS SPENDING '!#REF!</f>
        <v>#REF!</v>
      </c>
      <c r="F90" s="196" t="e">
        <f>'2024 PROPOS SPENDING '!#REF!</f>
        <v>#REF!</v>
      </c>
      <c r="G90" s="195" t="e">
        <f>'2024 PROPOS SPENDING '!#REF!</f>
        <v>#REF!</v>
      </c>
      <c r="H90" s="196" t="e">
        <f>'2024 PROPOS SPENDING '!#REF!</f>
        <v>#REF!</v>
      </c>
      <c r="I90" s="195" t="e">
        <f>'2024 PROPOS SPENDING '!#REF!</f>
        <v>#REF!</v>
      </c>
      <c r="J90" s="196" t="e">
        <f>'2024 PROPOS SPENDING '!#REF!</f>
        <v>#REF!</v>
      </c>
      <c r="K90" s="195" t="e">
        <f>'2024 PROPOS SPENDING '!#REF!</f>
        <v>#REF!</v>
      </c>
    </row>
    <row r="91" spans="1:11">
      <c r="A91" s="217" t="s">
        <v>587</v>
      </c>
      <c r="B91" s="201" t="e">
        <f>'2024 PROPOS SPENDING '!#REF!</f>
        <v>#REF!</v>
      </c>
      <c r="C91" s="112" t="e">
        <f>'2024 PROPOS SPENDING '!#REF!</f>
        <v>#REF!</v>
      </c>
      <c r="D91" s="112" t="e">
        <f>'2024 PROPOS SPENDING '!#REF!</f>
        <v>#REF!</v>
      </c>
      <c r="E91" s="201" t="e">
        <f>'2024 PROPOS SPENDING '!#REF!</f>
        <v>#REF!</v>
      </c>
      <c r="F91" s="196" t="e">
        <f>'2024 PROPOS SPENDING '!#REF!</f>
        <v>#REF!</v>
      </c>
      <c r="G91" s="195" t="e">
        <f>'2024 PROPOS SPENDING '!#REF!</f>
        <v>#REF!</v>
      </c>
      <c r="H91" s="196" t="e">
        <f>'2024 PROPOS SPENDING '!#REF!</f>
        <v>#REF!</v>
      </c>
      <c r="I91" s="195" t="e">
        <f>'2024 PROPOS SPENDING '!#REF!</f>
        <v>#REF!</v>
      </c>
      <c r="J91" s="196" t="e">
        <f>'2024 PROPOS SPENDING '!#REF!</f>
        <v>#REF!</v>
      </c>
      <c r="K91" s="195" t="e">
        <f>'2024 PROPOS SPENDING '!#REF!</f>
        <v>#REF!</v>
      </c>
    </row>
    <row r="92" spans="1:11" ht="15.75" thickBot="1">
      <c r="A92" s="217" t="s">
        <v>588</v>
      </c>
      <c r="B92" s="202" t="e">
        <f>'2024 PROPOS SPENDING '!#REF!</f>
        <v>#REF!</v>
      </c>
      <c r="C92" s="113" t="e">
        <f>'2024 PROPOS SPENDING '!#REF!</f>
        <v>#REF!</v>
      </c>
      <c r="D92" s="113" t="e">
        <f>'2024 PROPOS SPENDING '!#REF!</f>
        <v>#REF!</v>
      </c>
      <c r="E92" s="202" t="e">
        <f>'2024 PROPOS SPENDING '!#REF!</f>
        <v>#REF!</v>
      </c>
      <c r="F92" s="204" t="e">
        <f>'2024 PROPOS SPENDING '!#REF!</f>
        <v>#REF!</v>
      </c>
      <c r="G92" s="197" t="e">
        <f>'2024 PROPOS SPENDING '!#REF!</f>
        <v>#REF!</v>
      </c>
      <c r="H92" s="204" t="e">
        <f>'2024 PROPOS SPENDING '!#REF!</f>
        <v>#REF!</v>
      </c>
      <c r="I92" s="197" t="e">
        <f>'2024 PROPOS SPENDING '!#REF!</f>
        <v>#REF!</v>
      </c>
      <c r="J92" s="204" t="e">
        <f>'2024 PROPOS SPENDING '!#REF!</f>
        <v>#REF!</v>
      </c>
      <c r="K92" s="197" t="e">
        <f>'2024 PROPOS SPENDING '!#REF!</f>
        <v>#REF!</v>
      </c>
    </row>
    <row r="93" spans="1:11" ht="17.25" thickTop="1" thickBot="1">
      <c r="A93" s="218" t="s">
        <v>591</v>
      </c>
      <c r="B93" s="97" t="e">
        <f t="shared" ref="B93:K93" si="11">SUM(B88:B92)</f>
        <v>#REF!</v>
      </c>
      <c r="C93" s="203" t="e">
        <f t="shared" si="11"/>
        <v>#REF!</v>
      </c>
      <c r="D93" s="97" t="e">
        <f t="shared" si="11"/>
        <v>#REF!</v>
      </c>
      <c r="E93" s="219" t="e">
        <f t="shared" si="11"/>
        <v>#REF!</v>
      </c>
      <c r="F93" s="220" t="e">
        <f t="shared" si="11"/>
        <v>#REF!</v>
      </c>
      <c r="G93" s="191" t="e">
        <f t="shared" si="11"/>
        <v>#REF!</v>
      </c>
      <c r="H93" s="220" t="e">
        <f t="shared" si="11"/>
        <v>#REF!</v>
      </c>
      <c r="I93" s="191" t="e">
        <f t="shared" si="11"/>
        <v>#REF!</v>
      </c>
      <c r="J93" s="220" t="e">
        <f t="shared" si="11"/>
        <v>#REF!</v>
      </c>
      <c r="K93" s="191" t="e">
        <f t="shared" si="11"/>
        <v>#REF!</v>
      </c>
    </row>
    <row r="94" spans="1:11" ht="12" customHeight="1" thickTop="1"/>
    <row r="95" spans="1:11" ht="12" customHeight="1" thickBot="1"/>
    <row r="96" spans="1:11" ht="20.25" thickTop="1" thickBot="1">
      <c r="B96" s="211" t="s">
        <v>569</v>
      </c>
      <c r="C96" s="239" t="s">
        <v>570</v>
      </c>
      <c r="D96" s="212" t="s">
        <v>571</v>
      </c>
      <c r="E96" s="243" t="s">
        <v>210</v>
      </c>
      <c r="F96" s="1169" t="s">
        <v>505</v>
      </c>
      <c r="G96" s="1170"/>
      <c r="H96" s="1169" t="s">
        <v>742</v>
      </c>
      <c r="I96" s="1170"/>
      <c r="J96" s="1169" t="s">
        <v>742</v>
      </c>
      <c r="K96" s="1170"/>
    </row>
    <row r="97" spans="1:11" ht="16.5" thickTop="1" thickBot="1">
      <c r="A97" s="221" t="s">
        <v>592</v>
      </c>
      <c r="B97" s="228" t="s">
        <v>568</v>
      </c>
      <c r="C97" s="240" t="s">
        <v>568</v>
      </c>
      <c r="D97" s="215" t="s">
        <v>568</v>
      </c>
      <c r="E97" s="244" t="s">
        <v>568</v>
      </c>
      <c r="F97" s="238" t="s">
        <v>572</v>
      </c>
      <c r="G97" s="237" t="s">
        <v>620</v>
      </c>
      <c r="H97" s="238" t="s">
        <v>572</v>
      </c>
      <c r="I97" s="237" t="s">
        <v>620</v>
      </c>
      <c r="J97" s="238" t="s">
        <v>572</v>
      </c>
      <c r="K97" s="237" t="s">
        <v>620</v>
      </c>
    </row>
    <row r="98" spans="1:11" ht="15.75" thickTop="1">
      <c r="A98" s="217" t="s">
        <v>565</v>
      </c>
      <c r="B98" s="200">
        <v>0</v>
      </c>
      <c r="C98" s="111">
        <v>0</v>
      </c>
      <c r="D98" s="111">
        <v>0</v>
      </c>
      <c r="E98" s="200" t="e">
        <f>'2024 PROPOS SPENDING '!#REF!</f>
        <v>#REF!</v>
      </c>
      <c r="F98" s="194" t="e">
        <f>'2024 PROPOS SPENDING '!#REF!</f>
        <v>#REF!</v>
      </c>
      <c r="G98" s="193" t="e">
        <f>'2024 PROPOS SPENDING '!#REF!</f>
        <v>#REF!</v>
      </c>
      <c r="H98" s="194" t="e">
        <f>'2024 PROPOS SPENDING '!#REF!</f>
        <v>#REF!</v>
      </c>
      <c r="I98" s="193" t="e">
        <f>'2024 PROPOS SPENDING '!#REF!</f>
        <v>#REF!</v>
      </c>
      <c r="J98" s="194" t="e">
        <f>'2024 PROPOS SPENDING '!#REF!</f>
        <v>#REF!</v>
      </c>
      <c r="K98" s="193" t="e">
        <f>'2024 PROPOS SPENDING '!#REF!</f>
        <v>#REF!</v>
      </c>
    </row>
    <row r="99" spans="1:11">
      <c r="A99" s="217" t="s">
        <v>566</v>
      </c>
      <c r="B99" s="201">
        <v>0</v>
      </c>
      <c r="C99" s="112">
        <v>0</v>
      </c>
      <c r="D99" s="112" t="e">
        <f>'2024 PROPOS SPENDING '!#REF!</f>
        <v>#REF!</v>
      </c>
      <c r="E99" s="201" t="e">
        <f>'2024 PROPOS SPENDING '!#REF!</f>
        <v>#REF!</v>
      </c>
      <c r="F99" s="196" t="e">
        <f>'2024 PROPOS SPENDING '!#REF!</f>
        <v>#REF!</v>
      </c>
      <c r="G99" s="195" t="e">
        <f>'2024 PROPOS SPENDING '!#REF!</f>
        <v>#REF!</v>
      </c>
      <c r="H99" s="196" t="e">
        <f>'2024 PROPOS SPENDING '!#REF!</f>
        <v>#REF!</v>
      </c>
      <c r="I99" s="195" t="e">
        <f>'2024 PROPOS SPENDING '!#REF!</f>
        <v>#REF!</v>
      </c>
      <c r="J99" s="196" t="e">
        <f>'2024 PROPOS SPENDING '!#REF!</f>
        <v>#REF!</v>
      </c>
      <c r="K99" s="195" t="e">
        <f>'2024 PROPOS SPENDING '!#REF!</f>
        <v>#REF!</v>
      </c>
    </row>
    <row r="100" spans="1:11">
      <c r="A100" s="217" t="s">
        <v>567</v>
      </c>
      <c r="B100" s="201">
        <v>0</v>
      </c>
      <c r="C100" s="112">
        <v>0</v>
      </c>
      <c r="D100" s="112">
        <v>0</v>
      </c>
      <c r="E100" s="201" t="e">
        <f>'2024 PROPOS SPENDING '!#REF!</f>
        <v>#REF!</v>
      </c>
      <c r="F100" s="196" t="e">
        <f>'2024 PROPOS SPENDING '!#REF!</f>
        <v>#REF!</v>
      </c>
      <c r="G100" s="195" t="e">
        <f>'2024 PROPOS SPENDING '!#REF!</f>
        <v>#REF!</v>
      </c>
      <c r="H100" s="196" t="e">
        <f>'2024 PROPOS SPENDING '!#REF!</f>
        <v>#REF!</v>
      </c>
      <c r="I100" s="195" t="e">
        <f>'2024 PROPOS SPENDING '!#REF!</f>
        <v>#REF!</v>
      </c>
      <c r="J100" s="196" t="e">
        <f>'2024 PROPOS SPENDING '!#REF!</f>
        <v>#REF!</v>
      </c>
      <c r="K100" s="195" t="e">
        <f>'2024 PROPOS SPENDING '!#REF!</f>
        <v>#REF!</v>
      </c>
    </row>
    <row r="101" spans="1:11" ht="15.75" thickBot="1">
      <c r="A101" s="217" t="s">
        <v>587</v>
      </c>
      <c r="B101" s="202">
        <v>0</v>
      </c>
      <c r="C101" s="113">
        <v>0</v>
      </c>
      <c r="D101" s="113">
        <v>0</v>
      </c>
      <c r="E101" s="202" t="e">
        <f>'2024 PROPOS SPENDING '!#REF!</f>
        <v>#REF!</v>
      </c>
      <c r="F101" s="204" t="e">
        <f>'2024 PROPOS SPENDING '!#REF!</f>
        <v>#REF!</v>
      </c>
      <c r="G101" s="197" t="e">
        <f>'2024 PROPOS SPENDING '!#REF!</f>
        <v>#REF!</v>
      </c>
      <c r="H101" s="204" t="e">
        <f>'2024 PROPOS SPENDING '!#REF!</f>
        <v>#REF!</v>
      </c>
      <c r="I101" s="197" t="e">
        <f>'2024 PROPOS SPENDING '!#REF!</f>
        <v>#REF!</v>
      </c>
      <c r="J101" s="204" t="e">
        <f>'2024 PROPOS SPENDING '!#REF!</f>
        <v>#REF!</v>
      </c>
      <c r="K101" s="197" t="e">
        <f>'2024 PROPOS SPENDING '!#REF!</f>
        <v>#REF!</v>
      </c>
    </row>
    <row r="102" spans="1:11" ht="17.25" thickTop="1" thickBot="1">
      <c r="A102" s="223" t="s">
        <v>185</v>
      </c>
      <c r="B102" s="97" t="e">
        <f>'2024 PROPOS SPENDING '!#REF!</f>
        <v>#REF!</v>
      </c>
      <c r="C102" s="203">
        <f t="shared" ref="C102:K102" si="12">SUM(C98:C101)</f>
        <v>0</v>
      </c>
      <c r="D102" s="97" t="e">
        <f t="shared" si="12"/>
        <v>#REF!</v>
      </c>
      <c r="E102" s="219" t="e">
        <f t="shared" si="12"/>
        <v>#REF!</v>
      </c>
      <c r="F102" s="220" t="e">
        <f t="shared" si="12"/>
        <v>#REF!</v>
      </c>
      <c r="G102" s="191" t="e">
        <f t="shared" si="12"/>
        <v>#REF!</v>
      </c>
      <c r="H102" s="220" t="e">
        <f t="shared" si="12"/>
        <v>#REF!</v>
      </c>
      <c r="I102" s="191" t="e">
        <f t="shared" si="12"/>
        <v>#REF!</v>
      </c>
      <c r="J102" s="220" t="e">
        <f t="shared" si="12"/>
        <v>#REF!</v>
      </c>
      <c r="K102" s="191" t="e">
        <f t="shared" si="12"/>
        <v>#REF!</v>
      </c>
    </row>
    <row r="103" spans="1:11" ht="12" customHeight="1" thickTop="1"/>
    <row r="104" spans="1:11" ht="12" customHeight="1" thickBot="1"/>
    <row r="105" spans="1:11" ht="18" customHeight="1" thickTop="1" thickBot="1">
      <c r="A105" s="213" t="s">
        <v>186</v>
      </c>
    </row>
    <row r="106" spans="1:11" ht="15.75" thickTop="1">
      <c r="A106" s="217" t="s">
        <v>565</v>
      </c>
      <c r="B106" s="205">
        <v>0</v>
      </c>
      <c r="C106" s="100">
        <v>0</v>
      </c>
      <c r="D106" s="100">
        <v>0</v>
      </c>
      <c r="E106" s="192" t="e">
        <f>'2024 PROPOS SPENDING '!#REF!</f>
        <v>#REF!</v>
      </c>
      <c r="F106" s="194" t="e">
        <f>'2024 PROPOS SPENDING '!#REF!</f>
        <v>#REF!</v>
      </c>
      <c r="G106" s="193" t="e">
        <f>'2024 PROPOS SPENDING '!#REF!</f>
        <v>#REF!</v>
      </c>
      <c r="H106" s="194" t="e">
        <f>'2024 PROPOS SPENDING '!#REF!</f>
        <v>#REF!</v>
      </c>
      <c r="I106" s="193" t="e">
        <f>'2024 PROPOS SPENDING '!#REF!</f>
        <v>#REF!</v>
      </c>
      <c r="J106" s="194" t="e">
        <f>'2024 PROPOS SPENDING '!#REF!</f>
        <v>#REF!</v>
      </c>
      <c r="K106" s="193" t="e">
        <f>'2024 PROPOS SPENDING '!#REF!</f>
        <v>#REF!</v>
      </c>
    </row>
    <row r="107" spans="1:11">
      <c r="A107" s="217" t="s">
        <v>566</v>
      </c>
      <c r="B107" s="206">
        <v>0</v>
      </c>
      <c r="C107" s="96">
        <v>0</v>
      </c>
      <c r="D107" s="96">
        <v>0</v>
      </c>
      <c r="E107" s="190" t="e">
        <f>'2024 PROPOS SPENDING '!#REF!</f>
        <v>#REF!</v>
      </c>
      <c r="F107" s="196" t="e">
        <f>'2024 PROPOS SPENDING '!#REF!</f>
        <v>#REF!</v>
      </c>
      <c r="G107" s="195" t="e">
        <f>'2024 PROPOS SPENDING '!#REF!</f>
        <v>#REF!</v>
      </c>
      <c r="H107" s="196" t="e">
        <f>'2024 PROPOS SPENDING '!#REF!</f>
        <v>#REF!</v>
      </c>
      <c r="I107" s="195" t="e">
        <f>'2024 PROPOS SPENDING '!#REF!</f>
        <v>#REF!</v>
      </c>
      <c r="J107" s="196" t="e">
        <f>'2024 PROPOS SPENDING '!#REF!</f>
        <v>#REF!</v>
      </c>
      <c r="K107" s="195" t="e">
        <f>'2024 PROPOS SPENDING '!#REF!</f>
        <v>#REF!</v>
      </c>
    </row>
    <row r="108" spans="1:11" ht="15.75" thickBot="1">
      <c r="A108" s="217" t="s">
        <v>567</v>
      </c>
      <c r="B108" s="207">
        <v>0</v>
      </c>
      <c r="C108" s="101">
        <v>0</v>
      </c>
      <c r="D108" s="101">
        <v>0</v>
      </c>
      <c r="E108" s="199" t="e">
        <f>'2024 PROPOS SPENDING '!#REF!</f>
        <v>#REF!</v>
      </c>
      <c r="F108" s="204" t="e">
        <f>'2024 PROPOS SPENDING '!#REF!</f>
        <v>#REF!</v>
      </c>
      <c r="G108" s="197" t="e">
        <f>'2024 PROPOS SPENDING '!#REF!</f>
        <v>#REF!</v>
      </c>
      <c r="H108" s="204" t="e">
        <f>'2024 PROPOS SPENDING '!#REF!</f>
        <v>#REF!</v>
      </c>
      <c r="I108" s="197" t="e">
        <f>'2024 PROPOS SPENDING '!#REF!</f>
        <v>#REF!</v>
      </c>
      <c r="J108" s="204" t="e">
        <f>'2024 PROPOS SPENDING '!#REF!</f>
        <v>#REF!</v>
      </c>
      <c r="K108" s="197" t="e">
        <f>'2024 PROPOS SPENDING '!#REF!</f>
        <v>#REF!</v>
      </c>
    </row>
    <row r="109" spans="1:11" ht="17.25" thickTop="1" thickBot="1">
      <c r="A109" s="218" t="s">
        <v>187</v>
      </c>
      <c r="B109" s="97">
        <f t="shared" ref="B109:G109" si="13">SUM(B106:B108)</f>
        <v>0</v>
      </c>
      <c r="C109" s="203">
        <f t="shared" si="13"/>
        <v>0</v>
      </c>
      <c r="D109" s="97">
        <f t="shared" si="13"/>
        <v>0</v>
      </c>
      <c r="E109" s="219" t="e">
        <f t="shared" si="13"/>
        <v>#REF!</v>
      </c>
      <c r="F109" s="220" t="e">
        <f t="shared" si="13"/>
        <v>#REF!</v>
      </c>
      <c r="G109" s="191" t="e">
        <f t="shared" si="13"/>
        <v>#REF!</v>
      </c>
      <c r="H109" s="220" t="e">
        <f>SUM(H106:H108)</f>
        <v>#REF!</v>
      </c>
      <c r="I109" s="191" t="e">
        <f>SUM(I106:I108)</f>
        <v>#REF!</v>
      </c>
      <c r="J109" s="220" t="e">
        <f>SUM(J106:J108)</f>
        <v>#REF!</v>
      </c>
      <c r="K109" s="191" t="e">
        <f>SUM(K106:K108)</f>
        <v>#REF!</v>
      </c>
    </row>
    <row r="110" spans="1:11" ht="12" customHeight="1" thickTop="1"/>
    <row r="111" spans="1:11" ht="12" customHeight="1" thickBot="1"/>
    <row r="112" spans="1:11" ht="16.5" thickTop="1" thickBot="1">
      <c r="A112" s="213" t="s">
        <v>188</v>
      </c>
    </row>
    <row r="113" spans="1:11" ht="15.75" thickTop="1">
      <c r="A113" s="217" t="s">
        <v>565</v>
      </c>
      <c r="B113" s="200" t="e">
        <f>'2024 PROPOS SPENDING '!#REF!</f>
        <v>#REF!</v>
      </c>
      <c r="C113" s="111" t="e">
        <f>'2024 PROPOS SPENDING '!#REF!</f>
        <v>#REF!</v>
      </c>
      <c r="D113" s="111" t="e">
        <f>'2024 PROPOS SPENDING '!#REF!</f>
        <v>#REF!</v>
      </c>
      <c r="E113" s="205" t="e">
        <f>'2024 PROPOS SPENDING '!#REF!</f>
        <v>#REF!</v>
      </c>
      <c r="F113" s="200" t="e">
        <f>'2024 PROPOS SPENDING '!#REF!</f>
        <v>#REF!</v>
      </c>
      <c r="G113" s="111" t="e">
        <f>'2024 PROPOS SPENDING '!#REF!</f>
        <v>#REF!</v>
      </c>
      <c r="H113" s="200" t="e">
        <f>'2024 PROPOS SPENDING '!#REF!</f>
        <v>#REF!</v>
      </c>
      <c r="I113" s="111" t="e">
        <f>'2024 PROPOS SPENDING '!#REF!</f>
        <v>#REF!</v>
      </c>
      <c r="J113" s="200" t="e">
        <f>'2024 PROPOS SPENDING '!#REF!</f>
        <v>#REF!</v>
      </c>
      <c r="K113" s="111" t="e">
        <f>'2024 PROPOS SPENDING '!#REF!</f>
        <v>#REF!</v>
      </c>
    </row>
    <row r="114" spans="1:11">
      <c r="A114" s="217" t="s">
        <v>566</v>
      </c>
      <c r="B114" s="201" t="e">
        <f>'2024 PROPOS SPENDING '!#REF!</f>
        <v>#REF!</v>
      </c>
      <c r="C114" s="112" t="e">
        <f>'2024 PROPOS SPENDING '!#REF!</f>
        <v>#REF!</v>
      </c>
      <c r="D114" s="112" t="e">
        <f>'2024 PROPOS SPENDING '!#REF!</f>
        <v>#REF!</v>
      </c>
      <c r="E114" s="206" t="e">
        <f>'2024 PROPOS SPENDING '!#REF!</f>
        <v>#REF!</v>
      </c>
      <c r="F114" s="201" t="e">
        <f>'2024 PROPOS SPENDING '!#REF!</f>
        <v>#REF!</v>
      </c>
      <c r="G114" s="112" t="e">
        <f>'2024 PROPOS SPENDING '!#REF!</f>
        <v>#REF!</v>
      </c>
      <c r="H114" s="201" t="e">
        <f>'2024 PROPOS SPENDING '!#REF!</f>
        <v>#REF!</v>
      </c>
      <c r="I114" s="112" t="e">
        <f>'2024 PROPOS SPENDING '!#REF!</f>
        <v>#REF!</v>
      </c>
      <c r="J114" s="201" t="e">
        <f>'2024 PROPOS SPENDING '!#REF!</f>
        <v>#REF!</v>
      </c>
      <c r="K114" s="112" t="e">
        <f>'2024 PROPOS SPENDING '!#REF!</f>
        <v>#REF!</v>
      </c>
    </row>
    <row r="115" spans="1:11">
      <c r="A115" s="217" t="s">
        <v>567</v>
      </c>
      <c r="B115" s="201" t="e">
        <f>'2024 PROPOS SPENDING '!#REF!</f>
        <v>#REF!</v>
      </c>
      <c r="C115" s="112" t="e">
        <f>'2024 PROPOS SPENDING '!#REF!</f>
        <v>#REF!</v>
      </c>
      <c r="D115" s="112" t="e">
        <f>'2024 PROPOS SPENDING '!#REF!</f>
        <v>#REF!</v>
      </c>
      <c r="E115" s="206" t="e">
        <f>'2024 PROPOS SPENDING '!#REF!</f>
        <v>#REF!</v>
      </c>
      <c r="F115" s="201" t="e">
        <f>'2024 PROPOS SPENDING '!#REF!</f>
        <v>#REF!</v>
      </c>
      <c r="G115" s="112" t="e">
        <f>'2024 PROPOS SPENDING '!#REF!</f>
        <v>#REF!</v>
      </c>
      <c r="H115" s="201" t="e">
        <f>'2024 PROPOS SPENDING '!#REF!</f>
        <v>#REF!</v>
      </c>
      <c r="I115" s="112" t="e">
        <f>'2024 PROPOS SPENDING '!#REF!</f>
        <v>#REF!</v>
      </c>
      <c r="J115" s="201" t="e">
        <f>'2024 PROPOS SPENDING '!#REF!</f>
        <v>#REF!</v>
      </c>
      <c r="K115" s="112" t="e">
        <f>'2024 PROPOS SPENDING '!#REF!</f>
        <v>#REF!</v>
      </c>
    </row>
    <row r="116" spans="1:11" ht="15.75" thickBot="1">
      <c r="A116" s="217" t="s">
        <v>587</v>
      </c>
      <c r="B116" s="202" t="e">
        <f>'2024 PROPOS SPENDING '!#REF!</f>
        <v>#REF!</v>
      </c>
      <c r="C116" s="113" t="e">
        <f>'2024 PROPOS SPENDING '!#REF!</f>
        <v>#REF!</v>
      </c>
      <c r="D116" s="113" t="e">
        <f>'2024 PROPOS SPENDING '!#REF!</f>
        <v>#REF!</v>
      </c>
      <c r="E116" s="207" t="e">
        <f>'2024 PROPOS SPENDING '!#REF!</f>
        <v>#REF!</v>
      </c>
      <c r="F116" s="202" t="e">
        <f>'2024 PROPOS SPENDING '!#REF!</f>
        <v>#REF!</v>
      </c>
      <c r="G116" s="113" t="e">
        <f>'2024 PROPOS SPENDING '!#REF!</f>
        <v>#REF!</v>
      </c>
      <c r="H116" s="202" t="e">
        <f>'2024 PROPOS SPENDING '!#REF!</f>
        <v>#REF!</v>
      </c>
      <c r="I116" s="113" t="e">
        <f>'2024 PROPOS SPENDING '!#REF!</f>
        <v>#REF!</v>
      </c>
      <c r="J116" s="202" t="e">
        <f>'2024 PROPOS SPENDING '!#REF!</f>
        <v>#REF!</v>
      </c>
      <c r="K116" s="113" t="e">
        <f>'2024 PROPOS SPENDING '!#REF!</f>
        <v>#REF!</v>
      </c>
    </row>
    <row r="117" spans="1:11" ht="17.25" thickTop="1" thickBot="1">
      <c r="A117" s="218" t="s">
        <v>189</v>
      </c>
      <c r="B117" s="97" t="e">
        <f t="shared" ref="B117:K117" si="14">SUM(B113:B116)</f>
        <v>#REF!</v>
      </c>
      <c r="C117" s="203" t="e">
        <f t="shared" si="14"/>
        <v>#REF!</v>
      </c>
      <c r="D117" s="97" t="e">
        <f t="shared" si="14"/>
        <v>#REF!</v>
      </c>
      <c r="E117" s="220" t="e">
        <f t="shared" si="14"/>
        <v>#REF!</v>
      </c>
      <c r="F117" s="191" t="e">
        <f t="shared" si="14"/>
        <v>#REF!</v>
      </c>
      <c r="G117" s="98" t="e">
        <f t="shared" si="14"/>
        <v>#REF!</v>
      </c>
      <c r="H117" s="191" t="e">
        <f t="shared" si="14"/>
        <v>#REF!</v>
      </c>
      <c r="I117" s="98" t="e">
        <f t="shared" si="14"/>
        <v>#REF!</v>
      </c>
      <c r="J117" s="191" t="e">
        <f t="shared" si="14"/>
        <v>#REF!</v>
      </c>
      <c r="K117" s="98" t="e">
        <f t="shared" si="14"/>
        <v>#REF!</v>
      </c>
    </row>
    <row r="118" spans="1:11" ht="12" customHeight="1" thickTop="1"/>
    <row r="119" spans="1:11" ht="12" customHeight="1" thickBot="1"/>
    <row r="120" spans="1:11" ht="16.5" thickTop="1" thickBot="1">
      <c r="A120" s="221" t="s">
        <v>593</v>
      </c>
    </row>
    <row r="121" spans="1:11" ht="15.75" thickTop="1">
      <c r="A121" s="217" t="s">
        <v>565</v>
      </c>
      <c r="B121" s="200" t="e">
        <f>'2024 PROPOS SPENDING '!#REF!</f>
        <v>#REF!</v>
      </c>
      <c r="C121" s="111" t="e">
        <f>'2024 PROPOS SPENDING '!#REF!</f>
        <v>#REF!</v>
      </c>
      <c r="D121" s="111" t="e">
        <f>'2024 PROPOS SPENDING '!#REF!</f>
        <v>#REF!</v>
      </c>
      <c r="E121" s="200" t="e">
        <f>'2024 PROPOS SPENDING '!#REF!</f>
        <v>#REF!</v>
      </c>
      <c r="F121" s="194" t="e">
        <f>'2024 PROPOS SPENDING '!#REF!</f>
        <v>#REF!</v>
      </c>
      <c r="G121" s="193" t="e">
        <f>'2024 PROPOS SPENDING '!#REF!</f>
        <v>#REF!</v>
      </c>
      <c r="H121" s="194" t="e">
        <f>'2024 PROPOS SPENDING '!#REF!</f>
        <v>#REF!</v>
      </c>
      <c r="I121" s="193" t="e">
        <f>'2024 PROPOS SPENDING '!#REF!</f>
        <v>#REF!</v>
      </c>
      <c r="J121" s="194" t="e">
        <f>'2024 PROPOS SPENDING '!#REF!</f>
        <v>#REF!</v>
      </c>
      <c r="K121" s="193" t="e">
        <f>'2024 PROPOS SPENDING '!#REF!</f>
        <v>#REF!</v>
      </c>
    </row>
    <row r="122" spans="1:11">
      <c r="A122" s="217" t="s">
        <v>566</v>
      </c>
      <c r="B122" s="201" t="e">
        <f>'2024 PROPOS SPENDING '!#REF!</f>
        <v>#REF!</v>
      </c>
      <c r="C122" s="112" t="e">
        <f>'2024 PROPOS SPENDING '!#REF!</f>
        <v>#REF!</v>
      </c>
      <c r="D122" s="112" t="e">
        <f>'2024 PROPOS SPENDING '!#REF!</f>
        <v>#REF!</v>
      </c>
      <c r="E122" s="201" t="e">
        <f>'2024 PROPOS SPENDING '!#REF!</f>
        <v>#REF!</v>
      </c>
      <c r="F122" s="196" t="e">
        <f>'2024 PROPOS SPENDING '!#REF!</f>
        <v>#REF!</v>
      </c>
      <c r="G122" s="195" t="e">
        <f>'2024 PROPOS SPENDING '!#REF!</f>
        <v>#REF!</v>
      </c>
      <c r="H122" s="196" t="e">
        <f>'2024 PROPOS SPENDING '!#REF!</f>
        <v>#REF!</v>
      </c>
      <c r="I122" s="195" t="e">
        <f>'2024 PROPOS SPENDING '!#REF!</f>
        <v>#REF!</v>
      </c>
      <c r="J122" s="196" t="e">
        <f>'2024 PROPOS SPENDING '!#REF!</f>
        <v>#REF!</v>
      </c>
      <c r="K122" s="195" t="e">
        <f>'2024 PROPOS SPENDING '!#REF!</f>
        <v>#REF!</v>
      </c>
    </row>
    <row r="123" spans="1:11">
      <c r="A123" s="217" t="s">
        <v>567</v>
      </c>
      <c r="B123" s="201" t="e">
        <f>'2024 PROPOS SPENDING '!#REF!</f>
        <v>#REF!</v>
      </c>
      <c r="C123" s="112" t="e">
        <f>'2024 PROPOS SPENDING '!#REF!</f>
        <v>#REF!</v>
      </c>
      <c r="D123" s="112" t="e">
        <f>'2024 PROPOS SPENDING '!#REF!</f>
        <v>#REF!</v>
      </c>
      <c r="E123" s="201" t="e">
        <f>'2024 PROPOS SPENDING '!#REF!</f>
        <v>#REF!</v>
      </c>
      <c r="F123" s="196" t="e">
        <f>'2024 PROPOS SPENDING '!#REF!</f>
        <v>#REF!</v>
      </c>
      <c r="G123" s="195" t="e">
        <f>'2024 PROPOS SPENDING '!#REF!</f>
        <v>#REF!</v>
      </c>
      <c r="H123" s="196" t="e">
        <f>'2024 PROPOS SPENDING '!#REF!</f>
        <v>#REF!</v>
      </c>
      <c r="I123" s="195" t="e">
        <f>'2024 PROPOS SPENDING '!#REF!</f>
        <v>#REF!</v>
      </c>
      <c r="J123" s="196" t="e">
        <f>'2024 PROPOS SPENDING '!#REF!</f>
        <v>#REF!</v>
      </c>
      <c r="K123" s="195" t="e">
        <f>'2024 PROPOS SPENDING '!#REF!</f>
        <v>#REF!</v>
      </c>
    </row>
    <row r="124" spans="1:11" ht="15.75" thickBot="1">
      <c r="A124" s="217" t="s">
        <v>587</v>
      </c>
      <c r="B124" s="202" t="e">
        <f>'2024 PROPOS SPENDING '!#REF!</f>
        <v>#REF!</v>
      </c>
      <c r="C124" s="113" t="e">
        <f>'2024 PROPOS SPENDING '!#REF!</f>
        <v>#REF!</v>
      </c>
      <c r="D124" s="113" t="e">
        <f>'2024 PROPOS SPENDING '!#REF!</f>
        <v>#REF!</v>
      </c>
      <c r="E124" s="202" t="e">
        <f>'2024 PROPOS SPENDING '!#REF!</f>
        <v>#REF!</v>
      </c>
      <c r="F124" s="204" t="e">
        <f>'2024 PROPOS SPENDING '!#REF!</f>
        <v>#REF!</v>
      </c>
      <c r="G124" s="197" t="e">
        <f>'2024 PROPOS SPENDING '!#REF!</f>
        <v>#REF!</v>
      </c>
      <c r="H124" s="204" t="e">
        <f>'2024 PROPOS SPENDING '!#REF!</f>
        <v>#REF!</v>
      </c>
      <c r="I124" s="197" t="e">
        <f>'2024 PROPOS SPENDING '!#REF!</f>
        <v>#REF!</v>
      </c>
      <c r="J124" s="204" t="e">
        <f>'2024 PROPOS SPENDING '!#REF!</f>
        <v>#REF!</v>
      </c>
      <c r="K124" s="197" t="e">
        <f>'2024 PROPOS SPENDING '!#REF!</f>
        <v>#REF!</v>
      </c>
    </row>
    <row r="125" spans="1:11" ht="17.25" thickTop="1" thickBot="1">
      <c r="A125" s="223" t="s">
        <v>594</v>
      </c>
      <c r="B125" s="97" t="e">
        <f t="shared" ref="B125:K125" si="15">SUM(B121:B124)</f>
        <v>#REF!</v>
      </c>
      <c r="C125" s="203" t="e">
        <f t="shared" si="15"/>
        <v>#REF!</v>
      </c>
      <c r="D125" s="97" t="e">
        <f t="shared" si="15"/>
        <v>#REF!</v>
      </c>
      <c r="E125" s="219" t="e">
        <f t="shared" si="15"/>
        <v>#REF!</v>
      </c>
      <c r="F125" s="220" t="e">
        <f t="shared" si="15"/>
        <v>#REF!</v>
      </c>
      <c r="G125" s="191" t="e">
        <f t="shared" si="15"/>
        <v>#REF!</v>
      </c>
      <c r="H125" s="220" t="e">
        <f t="shared" si="15"/>
        <v>#REF!</v>
      </c>
      <c r="I125" s="191" t="e">
        <f t="shared" si="15"/>
        <v>#REF!</v>
      </c>
      <c r="J125" s="220" t="e">
        <f t="shared" si="15"/>
        <v>#REF!</v>
      </c>
      <c r="K125" s="191" t="e">
        <f t="shared" si="15"/>
        <v>#REF!</v>
      </c>
    </row>
    <row r="126" spans="1:11" ht="12" customHeight="1" thickTop="1" thickBot="1"/>
    <row r="127" spans="1:11" ht="20.25" thickTop="1" thickBot="1">
      <c r="B127" s="211" t="s">
        <v>569</v>
      </c>
      <c r="C127" s="239" t="s">
        <v>570</v>
      </c>
      <c r="D127" s="212" t="s">
        <v>571</v>
      </c>
      <c r="E127" s="243" t="s">
        <v>210</v>
      </c>
      <c r="F127" s="1169" t="s">
        <v>505</v>
      </c>
      <c r="G127" s="1170"/>
      <c r="H127" s="1169" t="s">
        <v>742</v>
      </c>
      <c r="I127" s="1170"/>
      <c r="J127" s="1169" t="s">
        <v>742</v>
      </c>
      <c r="K127" s="1170"/>
    </row>
    <row r="128" spans="1:11" ht="16.5" thickTop="1" thickBot="1">
      <c r="A128" s="221" t="s">
        <v>191</v>
      </c>
      <c r="B128" s="228" t="s">
        <v>568</v>
      </c>
      <c r="C128" s="240" t="s">
        <v>568</v>
      </c>
      <c r="D128" s="215" t="s">
        <v>568</v>
      </c>
      <c r="E128" s="244" t="s">
        <v>568</v>
      </c>
      <c r="F128" s="238" t="s">
        <v>572</v>
      </c>
      <c r="G128" s="237" t="s">
        <v>620</v>
      </c>
      <c r="H128" s="238" t="s">
        <v>572</v>
      </c>
      <c r="I128" s="237" t="s">
        <v>620</v>
      </c>
      <c r="J128" s="238" t="s">
        <v>572</v>
      </c>
      <c r="K128" s="237" t="s">
        <v>620</v>
      </c>
    </row>
    <row r="129" spans="1:11" ht="15.75" thickTop="1">
      <c r="A129" s="217" t="s">
        <v>565</v>
      </c>
      <c r="B129" s="200" t="e">
        <f>'2024 PROPOS SPENDING '!#REF!</f>
        <v>#REF!</v>
      </c>
      <c r="C129" s="111" t="e">
        <f>'2024 PROPOS SPENDING '!#REF!</f>
        <v>#REF!</v>
      </c>
      <c r="D129" s="111" t="e">
        <f>'2024 PROPOS SPENDING '!#REF!</f>
        <v>#REF!</v>
      </c>
      <c r="E129" s="200" t="e">
        <f>'2024 PROPOS SPENDING '!#REF!</f>
        <v>#REF!</v>
      </c>
      <c r="F129" s="194" t="e">
        <f>'2024 PROPOS SPENDING '!#REF!</f>
        <v>#REF!</v>
      </c>
      <c r="G129" s="193" t="e">
        <f>'2024 PROPOS SPENDING '!#REF!</f>
        <v>#REF!</v>
      </c>
      <c r="H129" s="194" t="e">
        <f>'2024 PROPOS SPENDING '!#REF!</f>
        <v>#REF!</v>
      </c>
      <c r="I129" s="193" t="e">
        <f>'2024 PROPOS SPENDING '!#REF!</f>
        <v>#REF!</v>
      </c>
      <c r="J129" s="194" t="e">
        <f>'2024 PROPOS SPENDING '!#REF!</f>
        <v>#REF!</v>
      </c>
      <c r="K129" s="193" t="e">
        <f>'2024 PROPOS SPENDING '!#REF!</f>
        <v>#REF!</v>
      </c>
    </row>
    <row r="130" spans="1:11">
      <c r="A130" s="217" t="s">
        <v>566</v>
      </c>
      <c r="B130" s="201" t="e">
        <f>'2024 PROPOS SPENDING '!#REF!</f>
        <v>#REF!</v>
      </c>
      <c r="C130" s="112" t="e">
        <f>'2024 PROPOS SPENDING '!#REF!</f>
        <v>#REF!</v>
      </c>
      <c r="D130" s="112" t="e">
        <f>'2024 PROPOS SPENDING '!#REF!</f>
        <v>#REF!</v>
      </c>
      <c r="E130" s="201" t="e">
        <f>'2024 PROPOS SPENDING '!#REF!</f>
        <v>#REF!</v>
      </c>
      <c r="F130" s="196" t="e">
        <f>'2024 PROPOS SPENDING '!#REF!</f>
        <v>#REF!</v>
      </c>
      <c r="G130" s="195" t="e">
        <f>'2024 PROPOS SPENDING '!#REF!</f>
        <v>#REF!</v>
      </c>
      <c r="H130" s="196" t="e">
        <f>'2024 PROPOS SPENDING '!#REF!</f>
        <v>#REF!</v>
      </c>
      <c r="I130" s="195" t="e">
        <f>'2024 PROPOS SPENDING '!#REF!</f>
        <v>#REF!</v>
      </c>
      <c r="J130" s="196" t="e">
        <f>'2024 PROPOS SPENDING '!#REF!</f>
        <v>#REF!</v>
      </c>
      <c r="K130" s="195" t="e">
        <f>'2024 PROPOS SPENDING '!#REF!</f>
        <v>#REF!</v>
      </c>
    </row>
    <row r="131" spans="1:11">
      <c r="A131" s="217" t="s">
        <v>567</v>
      </c>
      <c r="B131" s="201" t="e">
        <f>'2024 PROPOS SPENDING '!#REF!</f>
        <v>#REF!</v>
      </c>
      <c r="C131" s="112" t="e">
        <f>'2024 PROPOS SPENDING '!#REF!</f>
        <v>#REF!</v>
      </c>
      <c r="D131" s="112" t="e">
        <f>'2024 PROPOS SPENDING '!#REF!</f>
        <v>#REF!</v>
      </c>
      <c r="E131" s="201" t="e">
        <f>'2024 PROPOS SPENDING '!#REF!</f>
        <v>#REF!</v>
      </c>
      <c r="F131" s="196" t="e">
        <f>'2024 PROPOS SPENDING '!#REF!</f>
        <v>#REF!</v>
      </c>
      <c r="G131" s="195" t="e">
        <f>'2024 PROPOS SPENDING '!#REF!</f>
        <v>#REF!</v>
      </c>
      <c r="H131" s="196" t="e">
        <f>'2024 PROPOS SPENDING '!#REF!</f>
        <v>#REF!</v>
      </c>
      <c r="I131" s="195" t="e">
        <f>'2024 PROPOS SPENDING '!#REF!</f>
        <v>#REF!</v>
      </c>
      <c r="J131" s="196" t="e">
        <f>'2024 PROPOS SPENDING '!#REF!</f>
        <v>#REF!</v>
      </c>
      <c r="K131" s="195" t="e">
        <f>'2024 PROPOS SPENDING '!#REF!</f>
        <v>#REF!</v>
      </c>
    </row>
    <row r="132" spans="1:11" ht="15.75" thickBot="1">
      <c r="A132" s="217" t="s">
        <v>587</v>
      </c>
      <c r="B132" s="202" t="e">
        <f>'2024 PROPOS SPENDING '!#REF!</f>
        <v>#REF!</v>
      </c>
      <c r="C132" s="113" t="e">
        <f>'2024 PROPOS SPENDING '!#REF!</f>
        <v>#REF!</v>
      </c>
      <c r="D132" s="113" t="e">
        <f>'2024 PROPOS SPENDING '!#REF!</f>
        <v>#REF!</v>
      </c>
      <c r="E132" s="202" t="e">
        <f>'2024 PROPOS SPENDING '!#REF!</f>
        <v>#REF!</v>
      </c>
      <c r="F132" s="204" t="e">
        <f>'2024 PROPOS SPENDING '!#REF!</f>
        <v>#REF!</v>
      </c>
      <c r="G132" s="197" t="e">
        <f>'2024 PROPOS SPENDING '!#REF!</f>
        <v>#REF!</v>
      </c>
      <c r="H132" s="204" t="e">
        <f>'2024 PROPOS SPENDING '!#REF!</f>
        <v>#REF!</v>
      </c>
      <c r="I132" s="197" t="e">
        <f>'2024 PROPOS SPENDING '!#REF!</f>
        <v>#REF!</v>
      </c>
      <c r="J132" s="204" t="e">
        <f>'2024 PROPOS SPENDING '!#REF!</f>
        <v>#REF!</v>
      </c>
      <c r="K132" s="197" t="e">
        <f>'2024 PROPOS SPENDING '!#REF!</f>
        <v>#REF!</v>
      </c>
    </row>
    <row r="133" spans="1:11" ht="17.25" thickTop="1" thickBot="1">
      <c r="A133" s="223" t="s">
        <v>594</v>
      </c>
      <c r="B133" s="97" t="e">
        <f t="shared" ref="B133:K133" si="16">SUM(B129:B132)</f>
        <v>#REF!</v>
      </c>
      <c r="C133" s="203" t="e">
        <f t="shared" si="16"/>
        <v>#REF!</v>
      </c>
      <c r="D133" s="97" t="e">
        <f t="shared" si="16"/>
        <v>#REF!</v>
      </c>
      <c r="E133" s="219" t="e">
        <f t="shared" si="16"/>
        <v>#REF!</v>
      </c>
      <c r="F133" s="220" t="e">
        <f t="shared" si="16"/>
        <v>#REF!</v>
      </c>
      <c r="G133" s="191" t="e">
        <f t="shared" si="16"/>
        <v>#REF!</v>
      </c>
      <c r="H133" s="220" t="e">
        <f t="shared" si="16"/>
        <v>#REF!</v>
      </c>
      <c r="I133" s="191" t="e">
        <f t="shared" si="16"/>
        <v>#REF!</v>
      </c>
      <c r="J133" s="220" t="e">
        <f t="shared" si="16"/>
        <v>#REF!</v>
      </c>
      <c r="K133" s="191" t="e">
        <f t="shared" si="16"/>
        <v>#REF!</v>
      </c>
    </row>
    <row r="134" spans="1:11" ht="12" customHeight="1" thickTop="1"/>
    <row r="135" spans="1:11" ht="12" customHeight="1" thickBot="1"/>
    <row r="136" spans="1:11" ht="18" customHeight="1" thickTop="1" thickBot="1">
      <c r="A136" s="221" t="s">
        <v>146</v>
      </c>
    </row>
    <row r="137" spans="1:11" ht="15.75" thickTop="1">
      <c r="A137" s="217" t="s">
        <v>565</v>
      </c>
      <c r="B137" s="200" t="e">
        <f>'2024 PROPOS SPENDING '!#REF!</f>
        <v>#REF!</v>
      </c>
      <c r="C137" s="111" t="e">
        <f>'2024 PROPOS SPENDING '!#REF!</f>
        <v>#REF!</v>
      </c>
      <c r="D137" s="111" t="e">
        <f>'2024 PROPOS SPENDING '!#REF!</f>
        <v>#REF!</v>
      </c>
      <c r="E137" s="200" t="e">
        <f>'2024 PROPOS SPENDING '!#REF!</f>
        <v>#REF!</v>
      </c>
      <c r="F137" s="194" t="e">
        <f>'2024 PROPOS SPENDING '!#REF!</f>
        <v>#REF!</v>
      </c>
      <c r="G137" s="193" t="e">
        <f>'2024 PROPOS SPENDING '!#REF!</f>
        <v>#REF!</v>
      </c>
      <c r="H137" s="194" t="e">
        <f>'2024 PROPOS SPENDING '!#REF!</f>
        <v>#REF!</v>
      </c>
      <c r="I137" s="193" t="e">
        <f>'2024 PROPOS SPENDING '!#REF!</f>
        <v>#REF!</v>
      </c>
      <c r="J137" s="194" t="e">
        <f>'2024 PROPOS SPENDING '!#REF!</f>
        <v>#REF!</v>
      </c>
      <c r="K137" s="193" t="e">
        <f>'2024 PROPOS SPENDING '!#REF!</f>
        <v>#REF!</v>
      </c>
    </row>
    <row r="138" spans="1:11">
      <c r="A138" s="217" t="s">
        <v>566</v>
      </c>
      <c r="B138" s="201" t="e">
        <f>'2024 PROPOS SPENDING '!#REF!</f>
        <v>#REF!</v>
      </c>
      <c r="C138" s="112" t="e">
        <f>'2024 PROPOS SPENDING '!#REF!</f>
        <v>#REF!</v>
      </c>
      <c r="D138" s="112" t="e">
        <f>'2024 PROPOS SPENDING '!#REF!</f>
        <v>#REF!</v>
      </c>
      <c r="E138" s="201" t="e">
        <f>'2024 PROPOS SPENDING '!#REF!</f>
        <v>#REF!</v>
      </c>
      <c r="F138" s="196" t="e">
        <f>'2024 PROPOS SPENDING '!#REF!</f>
        <v>#REF!</v>
      </c>
      <c r="G138" s="195" t="e">
        <f>'2024 PROPOS SPENDING '!#REF!</f>
        <v>#REF!</v>
      </c>
      <c r="H138" s="196" t="e">
        <f>'2024 PROPOS SPENDING '!#REF!</f>
        <v>#REF!</v>
      </c>
      <c r="I138" s="195" t="e">
        <f>'2024 PROPOS SPENDING '!#REF!</f>
        <v>#REF!</v>
      </c>
      <c r="J138" s="196" t="e">
        <f>'2024 PROPOS SPENDING '!#REF!</f>
        <v>#REF!</v>
      </c>
      <c r="K138" s="195" t="e">
        <f>'2024 PROPOS SPENDING '!#REF!</f>
        <v>#REF!</v>
      </c>
    </row>
    <row r="139" spans="1:11">
      <c r="A139" s="217" t="s">
        <v>567</v>
      </c>
      <c r="B139" s="201" t="e">
        <f>'2024 PROPOS SPENDING '!#REF!</f>
        <v>#REF!</v>
      </c>
      <c r="C139" s="112" t="e">
        <f>'2024 PROPOS SPENDING '!#REF!</f>
        <v>#REF!</v>
      </c>
      <c r="D139" s="112" t="e">
        <f>'2024 PROPOS SPENDING '!#REF!</f>
        <v>#REF!</v>
      </c>
      <c r="E139" s="201" t="e">
        <f>'2024 PROPOS SPENDING '!#REF!</f>
        <v>#REF!</v>
      </c>
      <c r="F139" s="196" t="e">
        <f>'2024 PROPOS SPENDING '!#REF!</f>
        <v>#REF!</v>
      </c>
      <c r="G139" s="195" t="e">
        <f>'2024 PROPOS SPENDING '!#REF!</f>
        <v>#REF!</v>
      </c>
      <c r="H139" s="196" t="e">
        <f>'2024 PROPOS SPENDING '!#REF!</f>
        <v>#REF!</v>
      </c>
      <c r="I139" s="195" t="e">
        <f>'2024 PROPOS SPENDING '!#REF!</f>
        <v>#REF!</v>
      </c>
      <c r="J139" s="196" t="e">
        <f>'2024 PROPOS SPENDING '!#REF!</f>
        <v>#REF!</v>
      </c>
      <c r="K139" s="195" t="e">
        <f>'2024 PROPOS SPENDING '!#REF!</f>
        <v>#REF!</v>
      </c>
    </row>
    <row r="140" spans="1:11" ht="15.75" thickBot="1">
      <c r="A140" s="217" t="s">
        <v>587</v>
      </c>
      <c r="B140" s="202" t="e">
        <f>'2024 PROPOS SPENDING '!#REF!</f>
        <v>#REF!</v>
      </c>
      <c r="C140" s="113" t="e">
        <f>'2024 PROPOS SPENDING '!#REF!</f>
        <v>#REF!</v>
      </c>
      <c r="D140" s="113" t="e">
        <f>'2024 PROPOS SPENDING '!#REF!</f>
        <v>#REF!</v>
      </c>
      <c r="E140" s="202" t="e">
        <f>'2024 PROPOS SPENDING '!#REF!</f>
        <v>#REF!</v>
      </c>
      <c r="F140" s="204" t="e">
        <f>'2024 PROPOS SPENDING '!#REF!</f>
        <v>#REF!</v>
      </c>
      <c r="G140" s="197" t="e">
        <f>'2024 PROPOS SPENDING '!#REF!</f>
        <v>#REF!</v>
      </c>
      <c r="H140" s="204" t="e">
        <f>'2024 PROPOS SPENDING '!#REF!</f>
        <v>#REF!</v>
      </c>
      <c r="I140" s="197" t="e">
        <f>'2024 PROPOS SPENDING '!#REF!</f>
        <v>#REF!</v>
      </c>
      <c r="J140" s="204" t="e">
        <f>'2024 PROPOS SPENDING '!#REF!</f>
        <v>#REF!</v>
      </c>
      <c r="K140" s="197" t="e">
        <f>'2024 PROPOS SPENDING '!#REF!</f>
        <v>#REF!</v>
      </c>
    </row>
    <row r="141" spans="1:11" ht="17.25" thickTop="1" thickBot="1">
      <c r="A141" s="223" t="s">
        <v>193</v>
      </c>
      <c r="B141" s="97" t="e">
        <f t="shared" ref="B141:K141" si="17">SUM(B137:B140)</f>
        <v>#REF!</v>
      </c>
      <c r="C141" s="203" t="e">
        <f t="shared" si="17"/>
        <v>#REF!</v>
      </c>
      <c r="D141" s="97" t="e">
        <f t="shared" si="17"/>
        <v>#REF!</v>
      </c>
      <c r="E141" s="219" t="e">
        <f t="shared" si="17"/>
        <v>#REF!</v>
      </c>
      <c r="F141" s="220" t="e">
        <f t="shared" si="17"/>
        <v>#REF!</v>
      </c>
      <c r="G141" s="191" t="e">
        <f t="shared" si="17"/>
        <v>#REF!</v>
      </c>
      <c r="H141" s="220" t="e">
        <f t="shared" si="17"/>
        <v>#REF!</v>
      </c>
      <c r="I141" s="191" t="e">
        <f t="shared" si="17"/>
        <v>#REF!</v>
      </c>
      <c r="J141" s="220" t="e">
        <f t="shared" si="17"/>
        <v>#REF!</v>
      </c>
      <c r="K141" s="191" t="e">
        <f t="shared" si="17"/>
        <v>#REF!</v>
      </c>
    </row>
    <row r="142" spans="1:11" ht="12" customHeight="1" thickTop="1"/>
    <row r="143" spans="1:11" ht="12" customHeight="1" thickBot="1"/>
    <row r="144" spans="1:11" ht="16.5" thickTop="1" thickBot="1">
      <c r="A144" s="221" t="s">
        <v>559</v>
      </c>
    </row>
    <row r="145" spans="1:11" ht="15.75" thickTop="1">
      <c r="A145" s="217" t="s">
        <v>565</v>
      </c>
      <c r="B145" s="200" t="e">
        <f>'2024 PROPOS SPENDING '!#REF!</f>
        <v>#REF!</v>
      </c>
      <c r="C145" s="111" t="e">
        <f>'2024 PROPOS SPENDING '!#REF!</f>
        <v>#REF!</v>
      </c>
      <c r="D145" s="111" t="e">
        <f>'2024 PROPOS SPENDING '!#REF!</f>
        <v>#REF!</v>
      </c>
      <c r="E145" s="200" t="e">
        <f>'2024 PROPOS SPENDING '!#REF!</f>
        <v>#REF!</v>
      </c>
      <c r="F145" s="194" t="e">
        <f>'2024 PROPOS SPENDING '!#REF!</f>
        <v>#REF!</v>
      </c>
      <c r="G145" s="193" t="e">
        <f>'2024 PROPOS SPENDING '!#REF!</f>
        <v>#REF!</v>
      </c>
      <c r="H145" s="194" t="e">
        <f>'2024 PROPOS SPENDING '!#REF!</f>
        <v>#REF!</v>
      </c>
      <c r="I145" s="193" t="e">
        <f>'2024 PROPOS SPENDING '!#REF!</f>
        <v>#REF!</v>
      </c>
      <c r="J145" s="194" t="e">
        <f>'2024 PROPOS SPENDING '!#REF!</f>
        <v>#REF!</v>
      </c>
      <c r="K145" s="193" t="e">
        <f>'2024 PROPOS SPENDING '!#REF!</f>
        <v>#REF!</v>
      </c>
    </row>
    <row r="146" spans="1:11">
      <c r="A146" s="217" t="s">
        <v>566</v>
      </c>
      <c r="B146" s="201" t="e">
        <f>'2024 PROPOS SPENDING '!#REF!</f>
        <v>#REF!</v>
      </c>
      <c r="C146" s="112" t="e">
        <f>'2024 PROPOS SPENDING '!#REF!</f>
        <v>#REF!</v>
      </c>
      <c r="D146" s="112" t="e">
        <f>'2024 PROPOS SPENDING '!#REF!</f>
        <v>#REF!</v>
      </c>
      <c r="E146" s="201" t="e">
        <f>'2024 PROPOS SPENDING '!#REF!</f>
        <v>#REF!</v>
      </c>
      <c r="F146" s="196" t="e">
        <f>'2024 PROPOS SPENDING '!#REF!</f>
        <v>#REF!</v>
      </c>
      <c r="G146" s="195" t="e">
        <f>'2024 PROPOS SPENDING '!#REF!</f>
        <v>#REF!</v>
      </c>
      <c r="H146" s="196" t="e">
        <f>'2024 PROPOS SPENDING '!#REF!</f>
        <v>#REF!</v>
      </c>
      <c r="I146" s="195" t="e">
        <f>'2024 PROPOS SPENDING '!#REF!</f>
        <v>#REF!</v>
      </c>
      <c r="J146" s="196" t="e">
        <f>'2024 PROPOS SPENDING '!#REF!</f>
        <v>#REF!</v>
      </c>
      <c r="K146" s="195" t="e">
        <f>'2024 PROPOS SPENDING '!#REF!</f>
        <v>#REF!</v>
      </c>
    </row>
    <row r="147" spans="1:11">
      <c r="A147" s="217" t="s">
        <v>567</v>
      </c>
      <c r="B147" s="201" t="e">
        <f>'2024 PROPOS SPENDING '!#REF!</f>
        <v>#REF!</v>
      </c>
      <c r="C147" s="112" t="e">
        <f>'2024 PROPOS SPENDING '!#REF!</f>
        <v>#REF!</v>
      </c>
      <c r="D147" s="112" t="e">
        <f>'2024 PROPOS SPENDING '!#REF!</f>
        <v>#REF!</v>
      </c>
      <c r="E147" s="201" t="e">
        <f>'2024 PROPOS SPENDING '!#REF!</f>
        <v>#REF!</v>
      </c>
      <c r="F147" s="196" t="e">
        <f>'2024 PROPOS SPENDING '!#REF!</f>
        <v>#REF!</v>
      </c>
      <c r="G147" s="195" t="e">
        <f>'2024 PROPOS SPENDING '!#REF!</f>
        <v>#REF!</v>
      </c>
      <c r="H147" s="196" t="e">
        <f>'2024 PROPOS SPENDING '!#REF!</f>
        <v>#REF!</v>
      </c>
      <c r="I147" s="195" t="e">
        <f>'2024 PROPOS SPENDING '!#REF!</f>
        <v>#REF!</v>
      </c>
      <c r="J147" s="196" t="e">
        <f>'2024 PROPOS SPENDING '!#REF!</f>
        <v>#REF!</v>
      </c>
      <c r="K147" s="195" t="e">
        <f>'2024 PROPOS SPENDING '!#REF!</f>
        <v>#REF!</v>
      </c>
    </row>
    <row r="148" spans="1:11" ht="15.75" thickBot="1">
      <c r="A148" s="217" t="s">
        <v>587</v>
      </c>
      <c r="B148" s="202" t="e">
        <f>'2024 PROPOS SPENDING '!#REF!</f>
        <v>#REF!</v>
      </c>
      <c r="C148" s="113" t="e">
        <f>'2024 PROPOS SPENDING '!#REF!</f>
        <v>#REF!</v>
      </c>
      <c r="D148" s="113" t="e">
        <f>'2024 PROPOS SPENDING '!#REF!</f>
        <v>#REF!</v>
      </c>
      <c r="E148" s="202" t="e">
        <f>'2024 PROPOS SPENDING '!#REF!</f>
        <v>#REF!</v>
      </c>
      <c r="F148" s="204" t="e">
        <f>'2024 PROPOS SPENDING '!#REF!</f>
        <v>#REF!</v>
      </c>
      <c r="G148" s="197" t="e">
        <f>'2024 PROPOS SPENDING '!#REF!</f>
        <v>#REF!</v>
      </c>
      <c r="H148" s="204" t="e">
        <f>'2024 PROPOS SPENDING '!#REF!</f>
        <v>#REF!</v>
      </c>
      <c r="I148" s="197" t="e">
        <f>'2024 PROPOS SPENDING '!#REF!</f>
        <v>#REF!</v>
      </c>
      <c r="J148" s="204" t="e">
        <f>'2024 PROPOS SPENDING '!#REF!</f>
        <v>#REF!</v>
      </c>
      <c r="K148" s="197" t="e">
        <f>'2024 PROPOS SPENDING '!#REF!</f>
        <v>#REF!</v>
      </c>
    </row>
    <row r="149" spans="1:11" ht="17.25" thickTop="1" thickBot="1">
      <c r="A149" s="223" t="s">
        <v>193</v>
      </c>
      <c r="B149" s="97" t="e">
        <f t="shared" ref="B149:K149" si="18">SUM(B145:B148)</f>
        <v>#REF!</v>
      </c>
      <c r="C149" s="203" t="e">
        <f t="shared" si="18"/>
        <v>#REF!</v>
      </c>
      <c r="D149" s="97" t="e">
        <f t="shared" si="18"/>
        <v>#REF!</v>
      </c>
      <c r="E149" s="219" t="e">
        <f t="shared" si="18"/>
        <v>#REF!</v>
      </c>
      <c r="F149" s="220" t="e">
        <f t="shared" si="18"/>
        <v>#REF!</v>
      </c>
      <c r="G149" s="191" t="e">
        <f t="shared" si="18"/>
        <v>#REF!</v>
      </c>
      <c r="H149" s="220" t="e">
        <f t="shared" si="18"/>
        <v>#REF!</v>
      </c>
      <c r="I149" s="191" t="e">
        <f t="shared" si="18"/>
        <v>#REF!</v>
      </c>
      <c r="J149" s="220" t="e">
        <f t="shared" si="18"/>
        <v>#REF!</v>
      </c>
      <c r="K149" s="191" t="e">
        <f t="shared" si="18"/>
        <v>#REF!</v>
      </c>
    </row>
    <row r="150" spans="1:11" ht="12" customHeight="1" thickTop="1"/>
    <row r="151" spans="1:11" ht="12" customHeight="1" thickBot="1"/>
    <row r="152" spans="1:11" ht="16.5" thickTop="1" thickBot="1">
      <c r="A152" s="213" t="s">
        <v>195</v>
      </c>
    </row>
    <row r="153" spans="1:11" ht="15.75" thickTop="1">
      <c r="A153" s="217" t="s">
        <v>565</v>
      </c>
      <c r="B153" s="200" t="e">
        <f>'2024 PROPOS SPENDING '!#REF!</f>
        <v>#REF!</v>
      </c>
      <c r="C153" s="111" t="e">
        <f>'2024 PROPOS SPENDING '!#REF!</f>
        <v>#REF!</v>
      </c>
      <c r="D153" s="111" t="e">
        <f>'2024 PROPOS SPENDING '!#REF!</f>
        <v>#REF!</v>
      </c>
      <c r="E153" s="205" t="e">
        <f>'2024 PROPOS SPENDING '!#REF!</f>
        <v>#REF!</v>
      </c>
      <c r="F153" s="200" t="e">
        <f>'2024 PROPOS SPENDING '!#REF!</f>
        <v>#REF!</v>
      </c>
      <c r="G153" s="111" t="e">
        <f>'2024 PROPOS SPENDING '!#REF!</f>
        <v>#REF!</v>
      </c>
      <c r="H153" s="200" t="e">
        <f>'2024 PROPOS SPENDING '!#REF!</f>
        <v>#REF!</v>
      </c>
      <c r="I153" s="111" t="e">
        <f>'2024 PROPOS SPENDING '!#REF!</f>
        <v>#REF!</v>
      </c>
      <c r="J153" s="200" t="e">
        <f>'2024 PROPOS SPENDING '!#REF!</f>
        <v>#REF!</v>
      </c>
      <c r="K153" s="111" t="e">
        <f>'2024 PROPOS SPENDING '!#REF!</f>
        <v>#REF!</v>
      </c>
    </row>
    <row r="154" spans="1:11">
      <c r="A154" s="217" t="s">
        <v>566</v>
      </c>
      <c r="B154" s="201" t="e">
        <f>'2024 PROPOS SPENDING '!#REF!</f>
        <v>#REF!</v>
      </c>
      <c r="C154" s="112" t="e">
        <f>'2024 PROPOS SPENDING '!#REF!</f>
        <v>#REF!</v>
      </c>
      <c r="D154" s="112" t="e">
        <f>'2024 PROPOS SPENDING '!#REF!</f>
        <v>#REF!</v>
      </c>
      <c r="E154" s="206" t="e">
        <f>'2024 PROPOS SPENDING '!#REF!</f>
        <v>#REF!</v>
      </c>
      <c r="F154" s="201" t="e">
        <f>'2024 PROPOS SPENDING '!#REF!</f>
        <v>#REF!</v>
      </c>
      <c r="G154" s="112" t="e">
        <f>'2024 PROPOS SPENDING '!#REF!</f>
        <v>#REF!</v>
      </c>
      <c r="H154" s="201" t="e">
        <f>'2024 PROPOS SPENDING '!#REF!</f>
        <v>#REF!</v>
      </c>
      <c r="I154" s="112" t="e">
        <f>'2024 PROPOS SPENDING '!#REF!</f>
        <v>#REF!</v>
      </c>
      <c r="J154" s="201" t="e">
        <f>'2024 PROPOS SPENDING '!#REF!</f>
        <v>#REF!</v>
      </c>
      <c r="K154" s="112" t="e">
        <f>'2024 PROPOS SPENDING '!#REF!</f>
        <v>#REF!</v>
      </c>
    </row>
    <row r="155" spans="1:11">
      <c r="A155" s="217" t="s">
        <v>567</v>
      </c>
      <c r="B155" s="201" t="e">
        <f>'2024 PROPOS SPENDING '!#REF!</f>
        <v>#REF!</v>
      </c>
      <c r="C155" s="112" t="e">
        <f>'2024 PROPOS SPENDING '!#REF!</f>
        <v>#REF!</v>
      </c>
      <c r="D155" s="112" t="e">
        <f>'2024 PROPOS SPENDING '!#REF!</f>
        <v>#REF!</v>
      </c>
      <c r="E155" s="206" t="e">
        <f>'2024 PROPOS SPENDING '!#REF!</f>
        <v>#REF!</v>
      </c>
      <c r="F155" s="201" t="e">
        <f>'2024 PROPOS SPENDING '!#REF!</f>
        <v>#REF!</v>
      </c>
      <c r="G155" s="112" t="e">
        <f>'2024 PROPOS SPENDING '!#REF!</f>
        <v>#REF!</v>
      </c>
      <c r="H155" s="201" t="e">
        <f>'2024 PROPOS SPENDING '!#REF!</f>
        <v>#REF!</v>
      </c>
      <c r="I155" s="112" t="e">
        <f>'2024 PROPOS SPENDING '!#REF!</f>
        <v>#REF!</v>
      </c>
      <c r="J155" s="201" t="e">
        <f>'2024 PROPOS SPENDING '!#REF!</f>
        <v>#REF!</v>
      </c>
      <c r="K155" s="112" t="e">
        <f>'2024 PROPOS SPENDING '!#REF!</f>
        <v>#REF!</v>
      </c>
    </row>
    <row r="156" spans="1:11" ht="15.75" thickBot="1">
      <c r="A156" s="217" t="s">
        <v>587</v>
      </c>
      <c r="B156" s="202" t="e">
        <f>'2024 PROPOS SPENDING '!#REF!</f>
        <v>#REF!</v>
      </c>
      <c r="C156" s="113" t="e">
        <f>'2024 PROPOS SPENDING '!#REF!</f>
        <v>#REF!</v>
      </c>
      <c r="D156" s="113" t="e">
        <f>'2024 PROPOS SPENDING '!#REF!</f>
        <v>#REF!</v>
      </c>
      <c r="E156" s="207" t="e">
        <f>'2024 PROPOS SPENDING '!#REF!</f>
        <v>#REF!</v>
      </c>
      <c r="F156" s="202" t="e">
        <f>'2024 PROPOS SPENDING '!#REF!</f>
        <v>#REF!</v>
      </c>
      <c r="G156" s="113" t="e">
        <f>'2024 PROPOS SPENDING '!#REF!</f>
        <v>#REF!</v>
      </c>
      <c r="H156" s="202" t="e">
        <f>'2024 PROPOS SPENDING '!#REF!</f>
        <v>#REF!</v>
      </c>
      <c r="I156" s="113" t="e">
        <f>'2024 PROPOS SPENDING '!#REF!</f>
        <v>#REF!</v>
      </c>
      <c r="J156" s="202" t="e">
        <f>'2024 PROPOS SPENDING '!#REF!</f>
        <v>#REF!</v>
      </c>
      <c r="K156" s="113" t="e">
        <f>'2024 PROPOS SPENDING '!#REF!</f>
        <v>#REF!</v>
      </c>
    </row>
    <row r="157" spans="1:11" ht="17.25" thickTop="1" thickBot="1">
      <c r="A157" s="218" t="s">
        <v>196</v>
      </c>
      <c r="B157" s="97" t="e">
        <f t="shared" ref="B157:K157" si="19">SUM(B153:B156)</f>
        <v>#REF!</v>
      </c>
      <c r="C157" s="203" t="e">
        <f t="shared" si="19"/>
        <v>#REF!</v>
      </c>
      <c r="D157" s="97" t="e">
        <f t="shared" si="19"/>
        <v>#REF!</v>
      </c>
      <c r="E157" s="220" t="e">
        <f t="shared" si="19"/>
        <v>#REF!</v>
      </c>
      <c r="F157" s="191" t="e">
        <f t="shared" si="19"/>
        <v>#REF!</v>
      </c>
      <c r="G157" s="98" t="e">
        <f t="shared" si="19"/>
        <v>#REF!</v>
      </c>
      <c r="H157" s="191" t="e">
        <f t="shared" si="19"/>
        <v>#REF!</v>
      </c>
      <c r="I157" s="98" t="e">
        <f t="shared" si="19"/>
        <v>#REF!</v>
      </c>
      <c r="J157" s="191" t="e">
        <f t="shared" si="19"/>
        <v>#REF!</v>
      </c>
      <c r="K157" s="98" t="e">
        <f t="shared" si="19"/>
        <v>#REF!</v>
      </c>
    </row>
    <row r="158" spans="1:11" ht="12" customHeight="1" thickTop="1" thickBot="1"/>
    <row r="159" spans="1:11" ht="18" customHeight="1" thickTop="1" thickBot="1">
      <c r="B159" s="211" t="s">
        <v>569</v>
      </c>
      <c r="C159" s="239" t="s">
        <v>570</v>
      </c>
      <c r="D159" s="212" t="s">
        <v>571</v>
      </c>
      <c r="E159" s="243" t="s">
        <v>210</v>
      </c>
      <c r="F159" s="1169" t="s">
        <v>505</v>
      </c>
      <c r="G159" s="1170"/>
      <c r="H159" s="1169" t="s">
        <v>742</v>
      </c>
      <c r="I159" s="1170"/>
      <c r="J159" s="1169" t="s">
        <v>742</v>
      </c>
      <c r="K159" s="1170"/>
    </row>
    <row r="160" spans="1:11" ht="16.5" thickTop="1" thickBot="1">
      <c r="A160" s="213" t="s">
        <v>621</v>
      </c>
      <c r="B160" s="228" t="s">
        <v>568</v>
      </c>
      <c r="C160" s="240" t="s">
        <v>568</v>
      </c>
      <c r="D160" s="215" t="s">
        <v>568</v>
      </c>
      <c r="E160" s="244" t="s">
        <v>568</v>
      </c>
      <c r="F160" s="238" t="s">
        <v>572</v>
      </c>
      <c r="G160" s="237" t="s">
        <v>620</v>
      </c>
      <c r="H160" s="238" t="s">
        <v>572</v>
      </c>
      <c r="I160" s="237" t="s">
        <v>620</v>
      </c>
      <c r="J160" s="238" t="s">
        <v>572</v>
      </c>
      <c r="K160" s="237" t="s">
        <v>620</v>
      </c>
    </row>
    <row r="161" spans="1:11" ht="15.75" thickTop="1">
      <c r="A161" s="217" t="s">
        <v>565</v>
      </c>
      <c r="B161" s="200" t="e">
        <f>'2024 PROPOS SPENDING '!#REF!</f>
        <v>#REF!</v>
      </c>
      <c r="C161" s="111" t="e">
        <f>'2024 PROPOS SPENDING '!#REF!</f>
        <v>#REF!</v>
      </c>
      <c r="D161" s="111" t="e">
        <f>'2024 PROPOS SPENDING '!#REF!</f>
        <v>#REF!</v>
      </c>
      <c r="E161" s="200" t="e">
        <f>'2024 PROPOS SPENDING '!#REF!</f>
        <v>#REF!</v>
      </c>
      <c r="F161" s="194" t="e">
        <f>'2024 PROPOS SPENDING '!#REF!</f>
        <v>#REF!</v>
      </c>
      <c r="G161" s="193" t="e">
        <f>'2024 PROPOS SPENDING '!#REF!</f>
        <v>#REF!</v>
      </c>
      <c r="H161" s="194" t="e">
        <f>'2024 PROPOS SPENDING '!#REF!</f>
        <v>#REF!</v>
      </c>
      <c r="I161" s="193" t="e">
        <f>'2024 PROPOS SPENDING '!#REF!</f>
        <v>#REF!</v>
      </c>
      <c r="J161" s="194" t="e">
        <f>'2024 PROPOS SPENDING '!#REF!</f>
        <v>#REF!</v>
      </c>
      <c r="K161" s="193" t="e">
        <f>'2024 PROPOS SPENDING '!#REF!</f>
        <v>#REF!</v>
      </c>
    </row>
    <row r="162" spans="1:11">
      <c r="A162" s="217" t="s">
        <v>566</v>
      </c>
      <c r="B162" s="201" t="e">
        <f>'2024 PROPOS SPENDING '!#REF!</f>
        <v>#REF!</v>
      </c>
      <c r="C162" s="112" t="e">
        <f>'2024 PROPOS SPENDING '!#REF!</f>
        <v>#REF!</v>
      </c>
      <c r="D162" s="112" t="e">
        <f>'2024 PROPOS SPENDING '!#REF!</f>
        <v>#REF!</v>
      </c>
      <c r="E162" s="201" t="e">
        <f>'2024 PROPOS SPENDING '!#REF!</f>
        <v>#REF!</v>
      </c>
      <c r="F162" s="196" t="e">
        <f>'2024 PROPOS SPENDING '!#REF!</f>
        <v>#REF!</v>
      </c>
      <c r="G162" s="195" t="e">
        <f>'2024 PROPOS SPENDING '!#REF!</f>
        <v>#REF!</v>
      </c>
      <c r="H162" s="196" t="e">
        <f>'2024 PROPOS SPENDING '!#REF!</f>
        <v>#REF!</v>
      </c>
      <c r="I162" s="195" t="e">
        <f>'2024 PROPOS SPENDING '!#REF!</f>
        <v>#REF!</v>
      </c>
      <c r="J162" s="196" t="e">
        <f>'2024 PROPOS SPENDING '!#REF!</f>
        <v>#REF!</v>
      </c>
      <c r="K162" s="195" t="e">
        <f>'2024 PROPOS SPENDING '!#REF!</f>
        <v>#REF!</v>
      </c>
    </row>
    <row r="163" spans="1:11">
      <c r="A163" s="217" t="s">
        <v>567</v>
      </c>
      <c r="B163" s="201" t="e">
        <f>'2024 PROPOS SPENDING '!#REF!</f>
        <v>#REF!</v>
      </c>
      <c r="C163" s="112" t="e">
        <f>'2024 PROPOS SPENDING '!#REF!</f>
        <v>#REF!</v>
      </c>
      <c r="D163" s="112" t="e">
        <f>'2024 PROPOS SPENDING '!#REF!</f>
        <v>#REF!</v>
      </c>
      <c r="E163" s="201" t="e">
        <f>'2024 PROPOS SPENDING '!#REF!</f>
        <v>#REF!</v>
      </c>
      <c r="F163" s="196" t="e">
        <f>'2024 PROPOS SPENDING '!#REF!</f>
        <v>#REF!</v>
      </c>
      <c r="G163" s="195" t="e">
        <f>'2024 PROPOS SPENDING '!#REF!</f>
        <v>#REF!</v>
      </c>
      <c r="H163" s="196" t="e">
        <f>'2024 PROPOS SPENDING '!#REF!</f>
        <v>#REF!</v>
      </c>
      <c r="I163" s="195" t="e">
        <f>'2024 PROPOS SPENDING '!#REF!</f>
        <v>#REF!</v>
      </c>
      <c r="J163" s="196" t="e">
        <f>'2024 PROPOS SPENDING '!#REF!</f>
        <v>#REF!</v>
      </c>
      <c r="K163" s="195" t="e">
        <f>'2024 PROPOS SPENDING '!#REF!</f>
        <v>#REF!</v>
      </c>
    </row>
    <row r="164" spans="1:11">
      <c r="A164" s="217" t="s">
        <v>587</v>
      </c>
      <c r="B164" s="201" t="e">
        <f>'2024 PROPOS SPENDING '!#REF!</f>
        <v>#REF!</v>
      </c>
      <c r="C164" s="112" t="e">
        <f>'2024 PROPOS SPENDING '!#REF!</f>
        <v>#REF!</v>
      </c>
      <c r="D164" s="112" t="e">
        <f>'2024 PROPOS SPENDING '!#REF!</f>
        <v>#REF!</v>
      </c>
      <c r="E164" s="201" t="e">
        <f>'2024 PROPOS SPENDING '!#REF!</f>
        <v>#REF!</v>
      </c>
      <c r="F164" s="196" t="e">
        <f>'2024 PROPOS SPENDING '!#REF!</f>
        <v>#REF!</v>
      </c>
      <c r="G164" s="195" t="e">
        <f>'2024 PROPOS SPENDING '!#REF!</f>
        <v>#REF!</v>
      </c>
      <c r="H164" s="196" t="e">
        <f>'2024 PROPOS SPENDING '!#REF!</f>
        <v>#REF!</v>
      </c>
      <c r="I164" s="195" t="e">
        <f>'2024 PROPOS SPENDING '!#REF!</f>
        <v>#REF!</v>
      </c>
      <c r="J164" s="196" t="e">
        <f>'2024 PROPOS SPENDING '!#REF!</f>
        <v>#REF!</v>
      </c>
      <c r="K164" s="195" t="e">
        <f>'2024 PROPOS SPENDING '!#REF!</f>
        <v>#REF!</v>
      </c>
    </row>
    <row r="165" spans="1:11" ht="15.75" thickBot="1">
      <c r="A165" s="217" t="s">
        <v>588</v>
      </c>
      <c r="B165" s="202" t="e">
        <f>'2024 PROPOS SPENDING '!#REF!</f>
        <v>#REF!</v>
      </c>
      <c r="C165" s="113" t="e">
        <f>'2024 PROPOS SPENDING '!#REF!</f>
        <v>#REF!</v>
      </c>
      <c r="D165" s="113" t="e">
        <f>'2024 PROPOS SPENDING '!#REF!</f>
        <v>#REF!</v>
      </c>
      <c r="E165" s="202" t="e">
        <f>'2024 PROPOS SPENDING '!#REF!</f>
        <v>#REF!</v>
      </c>
      <c r="F165" s="204" t="e">
        <f>'2024 PROPOS SPENDING '!#REF!</f>
        <v>#REF!</v>
      </c>
      <c r="G165" s="197" t="e">
        <f>'2024 PROPOS SPENDING '!#REF!</f>
        <v>#REF!</v>
      </c>
      <c r="H165" s="204" t="e">
        <f>'2024 PROPOS SPENDING '!#REF!</f>
        <v>#REF!</v>
      </c>
      <c r="I165" s="197" t="e">
        <f>'2024 PROPOS SPENDING '!#REF!</f>
        <v>#REF!</v>
      </c>
      <c r="J165" s="204" t="e">
        <f>'2024 PROPOS SPENDING '!#REF!</f>
        <v>#REF!</v>
      </c>
      <c r="K165" s="197" t="e">
        <f>'2024 PROPOS SPENDING '!#REF!</f>
        <v>#REF!</v>
      </c>
    </row>
    <row r="166" spans="1:11" ht="17.25" thickTop="1" thickBot="1">
      <c r="A166" s="218" t="s">
        <v>595</v>
      </c>
      <c r="B166" s="97" t="e">
        <f t="shared" ref="B166:K166" si="20">SUM(B161:B165)</f>
        <v>#REF!</v>
      </c>
      <c r="C166" s="203" t="e">
        <f t="shared" si="20"/>
        <v>#REF!</v>
      </c>
      <c r="D166" s="97" t="e">
        <f t="shared" si="20"/>
        <v>#REF!</v>
      </c>
      <c r="E166" s="219" t="e">
        <f t="shared" si="20"/>
        <v>#REF!</v>
      </c>
      <c r="F166" s="220" t="e">
        <f t="shared" si="20"/>
        <v>#REF!</v>
      </c>
      <c r="G166" s="191" t="e">
        <f t="shared" si="20"/>
        <v>#REF!</v>
      </c>
      <c r="H166" s="220" t="e">
        <f t="shared" si="20"/>
        <v>#REF!</v>
      </c>
      <c r="I166" s="191" t="e">
        <f t="shared" si="20"/>
        <v>#REF!</v>
      </c>
      <c r="J166" s="220" t="e">
        <f t="shared" si="20"/>
        <v>#REF!</v>
      </c>
      <c r="K166" s="191" t="e">
        <f t="shared" si="20"/>
        <v>#REF!</v>
      </c>
    </row>
    <row r="167" spans="1:11" ht="10.35" customHeight="1" thickTop="1"/>
    <row r="168" spans="1:11" ht="10.35" customHeight="1" thickBot="1"/>
    <row r="169" spans="1:11" ht="18" customHeight="1" thickTop="1" thickBot="1">
      <c r="A169" s="213" t="s">
        <v>596</v>
      </c>
    </row>
    <row r="170" spans="1:11" ht="15.75" thickTop="1">
      <c r="A170" s="217" t="s">
        <v>565</v>
      </c>
      <c r="B170" s="111" t="e">
        <f>'2024 PROPOS SPENDING '!#REF!</f>
        <v>#REF!</v>
      </c>
      <c r="C170" s="111" t="e">
        <f>'2024 PROPOS SPENDING '!#REF!</f>
        <v>#REF!</v>
      </c>
      <c r="D170" s="111" t="e">
        <f>'2024 PROPOS SPENDING '!#REF!</f>
        <v>#REF!</v>
      </c>
      <c r="E170" s="224" t="e">
        <f>'2024 PROPOS SPENDING '!#REF!</f>
        <v>#REF!</v>
      </c>
      <c r="F170" s="194" t="e">
        <f>'2024 PROPOS SPENDING '!#REF!</f>
        <v>#REF!</v>
      </c>
      <c r="G170" s="193" t="e">
        <f>'2024 PROPOS SPENDING '!#REF!</f>
        <v>#REF!</v>
      </c>
      <c r="H170" s="194" t="e">
        <f>'2024 PROPOS SPENDING '!#REF!</f>
        <v>#REF!</v>
      </c>
      <c r="I170" s="193" t="e">
        <f>'2024 PROPOS SPENDING '!#REF!</f>
        <v>#REF!</v>
      </c>
      <c r="J170" s="194" t="e">
        <f>'2024 PROPOS SPENDING '!#REF!</f>
        <v>#REF!</v>
      </c>
      <c r="K170" s="193" t="e">
        <f>'2024 PROPOS SPENDING '!#REF!</f>
        <v>#REF!</v>
      </c>
    </row>
    <row r="171" spans="1:11">
      <c r="A171" s="217" t="s">
        <v>566</v>
      </c>
      <c r="B171" s="112" t="e">
        <f>'2024 PROPOS SPENDING '!#REF!</f>
        <v>#REF!</v>
      </c>
      <c r="C171" s="112" t="e">
        <f>'2024 PROPOS SPENDING '!#REF!</f>
        <v>#REF!</v>
      </c>
      <c r="D171" s="112" t="e">
        <f>'2024 PROPOS SPENDING '!#REF!</f>
        <v>#REF!</v>
      </c>
      <c r="E171" s="225" t="e">
        <f>'2024 PROPOS SPENDING '!#REF!</f>
        <v>#REF!</v>
      </c>
      <c r="F171" s="196" t="e">
        <f>'2024 PROPOS SPENDING '!#REF!</f>
        <v>#REF!</v>
      </c>
      <c r="G171" s="195" t="e">
        <f>'2024 PROPOS SPENDING '!#REF!</f>
        <v>#REF!</v>
      </c>
      <c r="H171" s="196" t="e">
        <f>'2024 PROPOS SPENDING '!#REF!</f>
        <v>#REF!</v>
      </c>
      <c r="I171" s="195" t="e">
        <f>'2024 PROPOS SPENDING '!#REF!</f>
        <v>#REF!</v>
      </c>
      <c r="J171" s="196" t="e">
        <f>'2024 PROPOS SPENDING '!#REF!</f>
        <v>#REF!</v>
      </c>
      <c r="K171" s="195" t="e">
        <f>'2024 PROPOS SPENDING '!#REF!</f>
        <v>#REF!</v>
      </c>
    </row>
    <row r="172" spans="1:11">
      <c r="A172" s="217" t="s">
        <v>567</v>
      </c>
      <c r="B172" s="112" t="e">
        <f>'2024 PROPOS SPENDING '!#REF!</f>
        <v>#REF!</v>
      </c>
      <c r="C172" s="112" t="e">
        <f>'2024 PROPOS SPENDING '!#REF!</f>
        <v>#REF!</v>
      </c>
      <c r="D172" s="112" t="e">
        <f>'2024 PROPOS SPENDING '!#REF!</f>
        <v>#REF!</v>
      </c>
      <c r="E172" s="225" t="e">
        <f>'2024 PROPOS SPENDING '!#REF!</f>
        <v>#REF!</v>
      </c>
      <c r="F172" s="196" t="e">
        <f>'2024 PROPOS SPENDING '!#REF!</f>
        <v>#REF!</v>
      </c>
      <c r="G172" s="195" t="e">
        <f>'2024 PROPOS SPENDING '!#REF!</f>
        <v>#REF!</v>
      </c>
      <c r="H172" s="196" t="e">
        <f>'2024 PROPOS SPENDING '!#REF!</f>
        <v>#REF!</v>
      </c>
      <c r="I172" s="195" t="e">
        <f>'2024 PROPOS SPENDING '!#REF!</f>
        <v>#REF!</v>
      </c>
      <c r="J172" s="196" t="e">
        <f>'2024 PROPOS SPENDING '!#REF!</f>
        <v>#REF!</v>
      </c>
      <c r="K172" s="195" t="e">
        <f>'2024 PROPOS SPENDING '!#REF!</f>
        <v>#REF!</v>
      </c>
    </row>
    <row r="173" spans="1:11" ht="15.75" thickBot="1">
      <c r="A173" s="217" t="s">
        <v>587</v>
      </c>
      <c r="B173" s="113" t="e">
        <f>'2024 PROPOS SPENDING '!#REF!</f>
        <v>#REF!</v>
      </c>
      <c r="C173" s="113" t="e">
        <f>'2024 PROPOS SPENDING '!#REF!</f>
        <v>#REF!</v>
      </c>
      <c r="D173" s="113" t="e">
        <f>'2024 PROPOS SPENDING '!#REF!</f>
        <v>#REF!</v>
      </c>
      <c r="E173" s="226" t="e">
        <f>'2024 PROPOS SPENDING '!#REF!</f>
        <v>#REF!</v>
      </c>
      <c r="F173" s="204" t="e">
        <f>'2024 PROPOS SPENDING '!#REF!</f>
        <v>#REF!</v>
      </c>
      <c r="G173" s="197" t="e">
        <f>'2024 PROPOS SPENDING '!#REF!</f>
        <v>#REF!</v>
      </c>
      <c r="H173" s="204" t="e">
        <f>'2024 PROPOS SPENDING '!#REF!</f>
        <v>#REF!</v>
      </c>
      <c r="I173" s="197" t="e">
        <f>'2024 PROPOS SPENDING '!#REF!</f>
        <v>#REF!</v>
      </c>
      <c r="J173" s="204" t="e">
        <f>'2024 PROPOS SPENDING '!#REF!</f>
        <v>#REF!</v>
      </c>
      <c r="K173" s="197" t="e">
        <f>'2024 PROPOS SPENDING '!#REF!</f>
        <v>#REF!</v>
      </c>
    </row>
    <row r="174" spans="1:11" ht="17.25" thickTop="1" thickBot="1">
      <c r="A174" s="218" t="s">
        <v>597</v>
      </c>
      <c r="B174" s="97" t="e">
        <f t="shared" ref="B174:G174" si="21">SUM(B170:B173)</f>
        <v>#REF!</v>
      </c>
      <c r="C174" s="203" t="e">
        <f t="shared" si="21"/>
        <v>#REF!</v>
      </c>
      <c r="D174" s="97" t="e">
        <f t="shared" si="21"/>
        <v>#REF!</v>
      </c>
      <c r="E174" s="219" t="e">
        <f t="shared" si="21"/>
        <v>#REF!</v>
      </c>
      <c r="F174" s="220" t="e">
        <f t="shared" si="21"/>
        <v>#REF!</v>
      </c>
      <c r="G174" s="191" t="e">
        <f t="shared" si="21"/>
        <v>#REF!</v>
      </c>
      <c r="H174" s="220" t="e">
        <f>SUM(H170:H173)</f>
        <v>#REF!</v>
      </c>
      <c r="I174" s="191" t="e">
        <f>SUM(I170:I173)</f>
        <v>#REF!</v>
      </c>
      <c r="J174" s="220" t="e">
        <f>SUM(J170:J173)</f>
        <v>#REF!</v>
      </c>
      <c r="K174" s="191" t="e">
        <f>SUM(K170:K173)</f>
        <v>#REF!</v>
      </c>
    </row>
    <row r="175" spans="1:11" ht="10.35" customHeight="1" thickTop="1"/>
    <row r="176" spans="1:11" ht="10.35" customHeight="1" thickBot="1"/>
    <row r="177" spans="1:11" ht="16.5" thickTop="1" thickBot="1">
      <c r="A177" s="213" t="s">
        <v>598</v>
      </c>
    </row>
    <row r="178" spans="1:11" ht="15.75" thickTop="1">
      <c r="A178" s="217" t="s">
        <v>565</v>
      </c>
      <c r="B178" s="200" t="e">
        <f>'2024 PROPOS SPENDING '!#REF!</f>
        <v>#REF!</v>
      </c>
      <c r="C178" s="111" t="e">
        <f>'2024 PROPOS SPENDING '!#REF!</f>
        <v>#REF!</v>
      </c>
      <c r="D178" s="111" t="e">
        <f>'2024 PROPOS SPENDING '!#REF!</f>
        <v>#REF!</v>
      </c>
      <c r="E178" s="224" t="e">
        <f>'2024 PROPOS SPENDING '!#REF!</f>
        <v>#REF!</v>
      </c>
      <c r="F178" s="194" t="e">
        <f>'2024 PROPOS SPENDING '!#REF!</f>
        <v>#REF!</v>
      </c>
      <c r="G178" s="193" t="e">
        <f>'2024 PROPOS SPENDING '!#REF!</f>
        <v>#REF!</v>
      </c>
      <c r="H178" s="194" t="e">
        <f>'2024 PROPOS SPENDING '!#REF!</f>
        <v>#REF!</v>
      </c>
      <c r="I178" s="193" t="e">
        <f>'2024 PROPOS SPENDING '!#REF!</f>
        <v>#REF!</v>
      </c>
      <c r="J178" s="194" t="e">
        <f>'2024 PROPOS SPENDING '!#REF!</f>
        <v>#REF!</v>
      </c>
      <c r="K178" s="193" t="e">
        <f>'2024 PROPOS SPENDING '!#REF!</f>
        <v>#REF!</v>
      </c>
    </row>
    <row r="179" spans="1:11">
      <c r="A179" s="217" t="s">
        <v>566</v>
      </c>
      <c r="B179" s="201" t="e">
        <f>'2024 PROPOS SPENDING '!#REF!</f>
        <v>#REF!</v>
      </c>
      <c r="C179" s="112" t="e">
        <f>'2024 PROPOS SPENDING '!#REF!</f>
        <v>#REF!</v>
      </c>
      <c r="D179" s="112" t="e">
        <f>'2024 PROPOS SPENDING '!#REF!</f>
        <v>#REF!</v>
      </c>
      <c r="E179" s="225" t="e">
        <f>'2024 PROPOS SPENDING '!#REF!</f>
        <v>#REF!</v>
      </c>
      <c r="F179" s="196" t="e">
        <f>'2024 PROPOS SPENDING '!#REF!</f>
        <v>#REF!</v>
      </c>
      <c r="G179" s="195" t="e">
        <f>'2024 PROPOS SPENDING '!#REF!</f>
        <v>#REF!</v>
      </c>
      <c r="H179" s="196" t="e">
        <f>'2024 PROPOS SPENDING '!#REF!</f>
        <v>#REF!</v>
      </c>
      <c r="I179" s="195" t="e">
        <f>'2024 PROPOS SPENDING '!#REF!</f>
        <v>#REF!</v>
      </c>
      <c r="J179" s="196" t="e">
        <f>'2024 PROPOS SPENDING '!#REF!</f>
        <v>#REF!</v>
      </c>
      <c r="K179" s="195" t="e">
        <f>'2024 PROPOS SPENDING '!#REF!</f>
        <v>#REF!</v>
      </c>
    </row>
    <row r="180" spans="1:11" ht="15.75" thickBot="1">
      <c r="A180" s="217" t="s">
        <v>567</v>
      </c>
      <c r="B180" s="202" t="e">
        <f>'2024 PROPOS SPENDING '!#REF!</f>
        <v>#REF!</v>
      </c>
      <c r="C180" s="113" t="e">
        <f>'2024 PROPOS SPENDING '!#REF!</f>
        <v>#REF!</v>
      </c>
      <c r="D180" s="113" t="e">
        <f>'2024 PROPOS SPENDING '!#REF!</f>
        <v>#REF!</v>
      </c>
      <c r="E180" s="227" t="e">
        <f>'2024 PROPOS SPENDING '!#REF!</f>
        <v>#REF!</v>
      </c>
      <c r="F180" s="204" t="e">
        <f>'2024 PROPOS SPENDING '!#REF!</f>
        <v>#REF!</v>
      </c>
      <c r="G180" s="197" t="e">
        <f>'2024 PROPOS SPENDING '!#REF!</f>
        <v>#REF!</v>
      </c>
      <c r="H180" s="204" t="e">
        <f>'2024 PROPOS SPENDING '!#REF!</f>
        <v>#REF!</v>
      </c>
      <c r="I180" s="197" t="e">
        <f>'2024 PROPOS SPENDING '!#REF!</f>
        <v>#REF!</v>
      </c>
      <c r="J180" s="204" t="e">
        <f>'2024 PROPOS SPENDING '!#REF!</f>
        <v>#REF!</v>
      </c>
      <c r="K180" s="197" t="e">
        <f>'2024 PROPOS SPENDING '!#REF!</f>
        <v>#REF!</v>
      </c>
    </row>
    <row r="181" spans="1:11" ht="17.25" thickTop="1" thickBot="1">
      <c r="A181" s="218" t="s">
        <v>599</v>
      </c>
      <c r="B181" s="97" t="e">
        <f t="shared" ref="B181:G181" si="22">SUM(B178:B180)</f>
        <v>#REF!</v>
      </c>
      <c r="C181" s="203" t="e">
        <f t="shared" si="22"/>
        <v>#REF!</v>
      </c>
      <c r="D181" s="203" t="e">
        <f t="shared" si="22"/>
        <v>#REF!</v>
      </c>
      <c r="E181" s="219" t="e">
        <f t="shared" si="22"/>
        <v>#REF!</v>
      </c>
      <c r="F181" s="220" t="e">
        <f t="shared" si="22"/>
        <v>#REF!</v>
      </c>
      <c r="G181" s="191" t="e">
        <f t="shared" si="22"/>
        <v>#REF!</v>
      </c>
      <c r="H181" s="220" t="e">
        <f>SUM(H178:H180)</f>
        <v>#REF!</v>
      </c>
      <c r="I181" s="191" t="e">
        <f>SUM(I178:I180)</f>
        <v>#REF!</v>
      </c>
      <c r="J181" s="220" t="e">
        <f>SUM(J178:J180)</f>
        <v>#REF!</v>
      </c>
      <c r="K181" s="191" t="e">
        <f>SUM(K178:K180)</f>
        <v>#REF!</v>
      </c>
    </row>
    <row r="182" spans="1:11" ht="10.35" customHeight="1" thickTop="1"/>
    <row r="183" spans="1:11" ht="10.35" customHeight="1" thickBot="1"/>
    <row r="184" spans="1:11" ht="16.5" thickTop="1" thickBot="1">
      <c r="A184" s="213" t="s">
        <v>201</v>
      </c>
    </row>
    <row r="185" spans="1:11" ht="15.75" thickTop="1">
      <c r="A185" s="217" t="s">
        <v>565</v>
      </c>
      <c r="B185" s="224" t="e">
        <f>'2024 PROPOS SPENDING '!#REF!</f>
        <v>#REF!</v>
      </c>
      <c r="C185" s="111" t="e">
        <f>'2024 PROPOS SPENDING '!#REF!</f>
        <v>#REF!</v>
      </c>
      <c r="D185" s="200" t="e">
        <f>'2024 PROPOS SPENDING '!#REF!</f>
        <v>#REF!</v>
      </c>
      <c r="E185" s="224" t="e">
        <f>'2024 PROPOS SPENDING '!#REF!</f>
        <v>#REF!</v>
      </c>
      <c r="F185" s="194" t="e">
        <f>'2024 PROPOS SPENDING '!#REF!</f>
        <v>#REF!</v>
      </c>
      <c r="G185" s="193" t="e">
        <f>'2024 PROPOS SPENDING '!#REF!</f>
        <v>#REF!</v>
      </c>
      <c r="H185" s="194" t="e">
        <f>'2024 PROPOS SPENDING '!#REF!</f>
        <v>#REF!</v>
      </c>
      <c r="I185" s="193" t="e">
        <f>'2024 PROPOS SPENDING '!#REF!</f>
        <v>#REF!</v>
      </c>
      <c r="J185" s="194" t="e">
        <f>'2024 PROPOS SPENDING '!#REF!</f>
        <v>#REF!</v>
      </c>
      <c r="K185" s="193" t="e">
        <f>'2024 PROPOS SPENDING '!#REF!</f>
        <v>#REF!</v>
      </c>
    </row>
    <row r="186" spans="1:11">
      <c r="A186" s="217" t="s">
        <v>566</v>
      </c>
      <c r="B186" s="225" t="e">
        <f>'2024 PROPOS SPENDING '!#REF!</f>
        <v>#REF!</v>
      </c>
      <c r="C186" s="112" t="e">
        <f>'2024 PROPOS SPENDING '!#REF!</f>
        <v>#REF!</v>
      </c>
      <c r="D186" s="201" t="e">
        <f>'2024 PROPOS SPENDING '!#REF!</f>
        <v>#REF!</v>
      </c>
      <c r="E186" s="225" t="e">
        <f>'2024 PROPOS SPENDING '!#REF!</f>
        <v>#REF!</v>
      </c>
      <c r="F186" s="196" t="e">
        <f>'2024 PROPOS SPENDING '!#REF!</f>
        <v>#REF!</v>
      </c>
      <c r="G186" s="195" t="e">
        <f>'2024 PROPOS SPENDING '!#REF!</f>
        <v>#REF!</v>
      </c>
      <c r="H186" s="196" t="e">
        <f>'2024 PROPOS SPENDING '!#REF!</f>
        <v>#REF!</v>
      </c>
      <c r="I186" s="195" t="e">
        <f>'2024 PROPOS SPENDING '!#REF!</f>
        <v>#REF!</v>
      </c>
      <c r="J186" s="196" t="e">
        <f>'2024 PROPOS SPENDING '!#REF!</f>
        <v>#REF!</v>
      </c>
      <c r="K186" s="195" t="e">
        <f>'2024 PROPOS SPENDING '!#REF!</f>
        <v>#REF!</v>
      </c>
    </row>
    <row r="187" spans="1:11">
      <c r="A187" s="217" t="s">
        <v>567</v>
      </c>
      <c r="B187" s="225" t="e">
        <f>'2024 PROPOS SPENDING '!#REF!</f>
        <v>#REF!</v>
      </c>
      <c r="C187" s="112" t="e">
        <f>'2024 PROPOS SPENDING '!#REF!</f>
        <v>#REF!</v>
      </c>
      <c r="D187" s="201" t="e">
        <f>'2024 PROPOS SPENDING '!#REF!</f>
        <v>#REF!</v>
      </c>
      <c r="E187" s="225" t="e">
        <f>'2024 PROPOS SPENDING '!#REF!</f>
        <v>#REF!</v>
      </c>
      <c r="F187" s="196" t="e">
        <f>'2024 PROPOS SPENDING '!#REF!</f>
        <v>#REF!</v>
      </c>
      <c r="G187" s="195" t="e">
        <f>'2024 PROPOS SPENDING '!#REF!</f>
        <v>#REF!</v>
      </c>
      <c r="H187" s="196" t="e">
        <f>'2024 PROPOS SPENDING '!#REF!</f>
        <v>#REF!</v>
      </c>
      <c r="I187" s="195" t="e">
        <f>'2024 PROPOS SPENDING '!#REF!</f>
        <v>#REF!</v>
      </c>
      <c r="J187" s="196" t="e">
        <f>'2024 PROPOS SPENDING '!#REF!</f>
        <v>#REF!</v>
      </c>
      <c r="K187" s="195" t="e">
        <f>'2024 PROPOS SPENDING '!#REF!</f>
        <v>#REF!</v>
      </c>
    </row>
    <row r="188" spans="1:11" ht="15.75" thickBot="1">
      <c r="A188" s="229" t="s">
        <v>588</v>
      </c>
      <c r="B188" s="227">
        <v>0</v>
      </c>
      <c r="C188" s="113">
        <v>0</v>
      </c>
      <c r="D188" s="202">
        <v>0</v>
      </c>
      <c r="E188" s="227">
        <v>0</v>
      </c>
      <c r="F188" s="204" t="e">
        <f>'2024 PROPOS SPENDING '!#REF!</f>
        <v>#REF!</v>
      </c>
      <c r="G188" s="197" t="e">
        <f>'2024 PROPOS SPENDING '!#REF!</f>
        <v>#REF!</v>
      </c>
      <c r="H188" s="204" t="e">
        <f>'2024 PROPOS SPENDING '!#REF!</f>
        <v>#REF!</v>
      </c>
      <c r="I188" s="197" t="e">
        <f>'2024 PROPOS SPENDING '!#REF!</f>
        <v>#REF!</v>
      </c>
      <c r="J188" s="204" t="e">
        <f>'2024 PROPOS SPENDING '!#REF!</f>
        <v>#REF!</v>
      </c>
      <c r="K188" s="197" t="e">
        <f>'2024 PROPOS SPENDING '!#REF!</f>
        <v>#REF!</v>
      </c>
    </row>
    <row r="189" spans="1:11" ht="17.25" thickTop="1" thickBot="1">
      <c r="A189" s="218" t="s">
        <v>202</v>
      </c>
      <c r="B189" s="98" t="e">
        <f>SUM(B185:B187)</f>
        <v>#REF!</v>
      </c>
      <c r="C189" s="220" t="e">
        <f>SUM(C185:C188)</f>
        <v>#REF!</v>
      </c>
      <c r="D189" s="220" t="e">
        <f>SUM(D185:D188)</f>
        <v>#REF!</v>
      </c>
      <c r="E189" s="220" t="e">
        <f>SUM(E185:E188)</f>
        <v>#REF!</v>
      </c>
      <c r="F189" s="220" t="e">
        <f t="shared" ref="F189:K189" si="23">SUM(F185:F188)</f>
        <v>#REF!</v>
      </c>
      <c r="G189" s="191" t="e">
        <f t="shared" si="23"/>
        <v>#REF!</v>
      </c>
      <c r="H189" s="220" t="e">
        <f t="shared" si="23"/>
        <v>#REF!</v>
      </c>
      <c r="I189" s="191" t="e">
        <f t="shared" si="23"/>
        <v>#REF!</v>
      </c>
      <c r="J189" s="220" t="e">
        <f t="shared" si="23"/>
        <v>#REF!</v>
      </c>
      <c r="K189" s="191" t="e">
        <f t="shared" si="23"/>
        <v>#REF!</v>
      </c>
    </row>
    <row r="190" spans="1:11" ht="10.35" customHeight="1" thickTop="1"/>
    <row r="191" spans="1:11" ht="10.35" customHeight="1" thickBot="1"/>
    <row r="192" spans="1:11" ht="17.25" thickTop="1" thickBot="1">
      <c r="A192" s="230" t="s">
        <v>496</v>
      </c>
      <c r="B192" s="203" t="e">
        <f>'2024 PROPOS SPENDING '!#REF!</f>
        <v>#REF!</v>
      </c>
      <c r="C192" s="203" t="e">
        <f>'2024 PROPOS SPENDING '!#REF!</f>
        <v>#REF!</v>
      </c>
      <c r="D192" s="203" t="e">
        <f>'2024 PROPOS SPENDING '!#REF!</f>
        <v>#REF!</v>
      </c>
      <c r="E192" s="219" t="e">
        <f>'2024 PROPOS SPENDING '!#REF!</f>
        <v>#REF!</v>
      </c>
      <c r="F192" s="220" t="e">
        <f>'2024 PROPOS SPENDING '!#REF!</f>
        <v>#REF!</v>
      </c>
      <c r="G192" s="191" t="e">
        <f>'2024 PROPOS SPENDING '!#REF!</f>
        <v>#REF!</v>
      </c>
      <c r="H192" s="220" t="e">
        <f>'2024 PROPOS SPENDING '!#REF!</f>
        <v>#REF!</v>
      </c>
      <c r="I192" s="191"/>
      <c r="J192" s="220" t="e">
        <f>'2024 PROPOS SPENDING '!#REF!</f>
        <v>#REF!</v>
      </c>
      <c r="K192" s="191"/>
    </row>
    <row r="193" spans="1:12" ht="12" customHeight="1" thickTop="1" thickBot="1"/>
    <row r="194" spans="1:12" ht="17.25" thickTop="1" thickBot="1">
      <c r="A194" s="230" t="s">
        <v>625</v>
      </c>
      <c r="B194" s="203" t="e">
        <f>'2024 PROPOS SPENDING '!#REF!</f>
        <v>#REF!</v>
      </c>
      <c r="C194" s="203" t="e">
        <f>'2024 PROPOS SPENDING '!#REF!</f>
        <v>#REF!</v>
      </c>
      <c r="D194" s="203" t="e">
        <f>'2024 PROPOS SPENDING '!#REF!</f>
        <v>#REF!</v>
      </c>
      <c r="E194" s="219" t="e">
        <f>'2024 PROPOS SPENDING '!#REF!</f>
        <v>#REF!</v>
      </c>
      <c r="F194" s="220" t="e">
        <f>'2024 PROPOS SPENDING '!#REF!</f>
        <v>#REF!</v>
      </c>
      <c r="G194" s="191" t="e">
        <f>'2024 PROPOS SPENDING '!#REF!</f>
        <v>#REF!</v>
      </c>
      <c r="H194" s="220" t="e">
        <f>'2024 PROPOS SPENDING '!#REF!</f>
        <v>#REF!</v>
      </c>
      <c r="I194" s="191" t="e">
        <f>'2024 PROPOS SPENDING '!#REF!</f>
        <v>#REF!</v>
      </c>
      <c r="J194" s="220" t="e">
        <f>'2024 PROPOS SPENDING '!#REF!</f>
        <v>#REF!</v>
      </c>
      <c r="K194" s="191" t="e">
        <f>'2024 PROPOS SPENDING '!#REF!</f>
        <v>#REF!</v>
      </c>
    </row>
    <row r="195" spans="1:12" ht="12" customHeight="1" thickTop="1" thickBot="1">
      <c r="L195" s="210"/>
    </row>
    <row r="196" spans="1:12" ht="17.25" thickTop="1" thickBot="1">
      <c r="A196" s="231" t="s">
        <v>605</v>
      </c>
      <c r="B196" s="203" t="e">
        <f t="shared" ref="B196:G196" si="24">B194+B192+B189+B181+B174+B166+B157+B149+B141+B133+B125+B117+B109+B102+B93+B84+B75+B68+B61+B53+B45+B38+B29+B20+B13+B6</f>
        <v>#REF!</v>
      </c>
      <c r="C196" s="203" t="e">
        <f t="shared" si="24"/>
        <v>#REF!</v>
      </c>
      <c r="D196" s="203" t="e">
        <f t="shared" si="24"/>
        <v>#REF!</v>
      </c>
      <c r="E196" s="219" t="e">
        <f t="shared" si="24"/>
        <v>#REF!</v>
      </c>
      <c r="F196" s="220" t="e">
        <f t="shared" si="24"/>
        <v>#REF!</v>
      </c>
      <c r="G196" s="191" t="e">
        <f t="shared" si="24"/>
        <v>#REF!</v>
      </c>
      <c r="H196" s="220" t="e">
        <f>H194+H192+H189+H181+H174+H166+H157+H149+H141+H133+H125+H117+H109+H102+H93+H84+H75+H68+H61+H53+H45+H38+H29+H20+H13+H6</f>
        <v>#REF!</v>
      </c>
      <c r="I196" s="191" t="e">
        <f>I194+I192+I189+I181+I174+I166+I157+I149+I141+I133+I125+I117+I109+I102+I93+I84+I75+I68+I61+I53+I45+I38+I29+I20+I13+I6</f>
        <v>#REF!</v>
      </c>
      <c r="J196" s="220" t="e">
        <f>J194+J192+J189+J181+J174+J166+J157+J149+J141+J133+J125+J117+J109+J102+J93+J84+J75+J68+J61+J53+J45+J38+J29+J20+J13+J6</f>
        <v>#REF!</v>
      </c>
      <c r="K196" s="191" t="e">
        <f>K194+K192+K189+K181+K174+K166+K157+K149+K141+K133+K125+K117+K109+K102+K93+K84+K75+K68+K61+K53+K45+K38+K29+K20+K13+K6</f>
        <v>#REF!</v>
      </c>
    </row>
    <row r="197" spans="1:12" ht="16.5" thickTop="1">
      <c r="A197" s="114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</row>
    <row r="198" spans="1:12" ht="21" customHeight="1">
      <c r="A198" s="245" t="s">
        <v>605</v>
      </c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</row>
    <row r="199" spans="1:12" ht="9.75" customHeight="1" thickBo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1:12" ht="20.25" thickTop="1" thickBot="1">
      <c r="B200" s="211" t="s">
        <v>569</v>
      </c>
      <c r="C200" s="239" t="s">
        <v>570</v>
      </c>
      <c r="D200" s="212" t="s">
        <v>571</v>
      </c>
      <c r="E200" s="243" t="s">
        <v>210</v>
      </c>
      <c r="F200" s="1169" t="s">
        <v>505</v>
      </c>
      <c r="G200" s="1170"/>
      <c r="H200" s="1169" t="s">
        <v>742</v>
      </c>
      <c r="I200" s="1170"/>
      <c r="J200" s="1169" t="s">
        <v>742</v>
      </c>
      <c r="K200" s="1170"/>
    </row>
    <row r="201" spans="1:12" ht="16.5" thickTop="1" thickBot="1">
      <c r="B201" s="232" t="s">
        <v>568</v>
      </c>
      <c r="C201" s="240" t="s">
        <v>568</v>
      </c>
      <c r="D201" s="215" t="s">
        <v>568</v>
      </c>
      <c r="E201" s="244" t="s">
        <v>568</v>
      </c>
      <c r="F201" s="238" t="s">
        <v>572</v>
      </c>
      <c r="G201" s="237" t="s">
        <v>620</v>
      </c>
      <c r="H201" s="238" t="s">
        <v>572</v>
      </c>
      <c r="I201" s="237" t="s">
        <v>620</v>
      </c>
      <c r="J201" s="238" t="s">
        <v>572</v>
      </c>
      <c r="K201" s="237" t="s">
        <v>620</v>
      </c>
    </row>
    <row r="202" spans="1:12" ht="15.75" thickTop="1">
      <c r="A202" s="233" t="s">
        <v>565</v>
      </c>
      <c r="B202" s="111" t="e">
        <f t="shared" ref="B202:G204" si="25">B185+B178+B170+B161+B153+B145+B137+B129+B121+B113+B106+B98+B88+B79+B72+B65+B57+B49+B42+B33+B24+B17+B10+B3</f>
        <v>#REF!</v>
      </c>
      <c r="C202" s="111" t="e">
        <f t="shared" si="25"/>
        <v>#REF!</v>
      </c>
      <c r="D202" s="111" t="e">
        <f t="shared" si="25"/>
        <v>#REF!</v>
      </c>
      <c r="E202" s="111" t="e">
        <f t="shared" si="25"/>
        <v>#REF!</v>
      </c>
      <c r="F202" s="194" t="e">
        <f t="shared" si="25"/>
        <v>#REF!</v>
      </c>
      <c r="G202" s="193" t="e">
        <f t="shared" si="25"/>
        <v>#REF!</v>
      </c>
      <c r="H202" s="194" t="e">
        <f t="shared" ref="H202:K204" si="26">H185+H178+H170+H161+H153+H145+H137+H129+H121+H113+H106+H98+H88+H79+H72+H65+H57+H49+H42+H33+H24+H17+H10+H3</f>
        <v>#REF!</v>
      </c>
      <c r="I202" s="193" t="e">
        <f t="shared" si="26"/>
        <v>#REF!</v>
      </c>
      <c r="J202" s="194" t="e">
        <f t="shared" si="26"/>
        <v>#REF!</v>
      </c>
      <c r="K202" s="193" t="e">
        <f t="shared" si="26"/>
        <v>#REF!</v>
      </c>
    </row>
    <row r="203" spans="1:12">
      <c r="A203" s="217" t="s">
        <v>566</v>
      </c>
      <c r="B203" s="112" t="e">
        <f t="shared" si="25"/>
        <v>#REF!</v>
      </c>
      <c r="C203" s="112" t="e">
        <f t="shared" si="25"/>
        <v>#REF!</v>
      </c>
      <c r="D203" s="112" t="e">
        <f t="shared" si="25"/>
        <v>#REF!</v>
      </c>
      <c r="E203" s="112" t="e">
        <f t="shared" si="25"/>
        <v>#REF!</v>
      </c>
      <c r="F203" s="196" t="e">
        <f t="shared" si="25"/>
        <v>#REF!</v>
      </c>
      <c r="G203" s="195" t="e">
        <f t="shared" si="25"/>
        <v>#REF!</v>
      </c>
      <c r="H203" s="196" t="e">
        <f t="shared" si="26"/>
        <v>#REF!</v>
      </c>
      <c r="I203" s="195" t="e">
        <f t="shared" si="26"/>
        <v>#REF!</v>
      </c>
      <c r="J203" s="196" t="e">
        <f t="shared" si="26"/>
        <v>#REF!</v>
      </c>
      <c r="K203" s="195" t="e">
        <f t="shared" si="26"/>
        <v>#REF!</v>
      </c>
    </row>
    <row r="204" spans="1:12">
      <c r="A204" s="217" t="s">
        <v>567</v>
      </c>
      <c r="B204" s="112" t="e">
        <f t="shared" si="25"/>
        <v>#REF!</v>
      </c>
      <c r="C204" s="112" t="e">
        <f t="shared" si="25"/>
        <v>#REF!</v>
      </c>
      <c r="D204" s="112" t="e">
        <f t="shared" si="25"/>
        <v>#REF!</v>
      </c>
      <c r="E204" s="112" t="e">
        <f t="shared" si="25"/>
        <v>#REF!</v>
      </c>
      <c r="F204" s="196" t="e">
        <f t="shared" si="25"/>
        <v>#REF!</v>
      </c>
      <c r="G204" s="195" t="e">
        <f t="shared" si="25"/>
        <v>#REF!</v>
      </c>
      <c r="H204" s="196" t="e">
        <f t="shared" si="26"/>
        <v>#REF!</v>
      </c>
      <c r="I204" s="195" t="e">
        <f t="shared" si="26"/>
        <v>#REF!</v>
      </c>
      <c r="J204" s="196" t="e">
        <f t="shared" si="26"/>
        <v>#REF!</v>
      </c>
      <c r="K204" s="195" t="e">
        <f t="shared" si="26"/>
        <v>#REF!</v>
      </c>
    </row>
    <row r="205" spans="1:12">
      <c r="A205" s="217" t="s">
        <v>587</v>
      </c>
      <c r="B205" s="112" t="e">
        <f t="shared" ref="B205:G205" si="27">B173+B164+B156+B148+B140+B132+B124+B116+B101+B91+B82+B60+B52+B36+B27</f>
        <v>#REF!</v>
      </c>
      <c r="C205" s="112" t="e">
        <f t="shared" si="27"/>
        <v>#REF!</v>
      </c>
      <c r="D205" s="112" t="e">
        <f t="shared" si="27"/>
        <v>#REF!</v>
      </c>
      <c r="E205" s="112" t="e">
        <f t="shared" si="27"/>
        <v>#REF!</v>
      </c>
      <c r="F205" s="196" t="e">
        <f t="shared" si="27"/>
        <v>#REF!</v>
      </c>
      <c r="G205" s="195" t="e">
        <f t="shared" si="27"/>
        <v>#REF!</v>
      </c>
      <c r="H205" s="196" t="e">
        <f>H173+H164+H156+H148+H140+H132+H124+H116+H101+H91+H82+H60+H52+H36+H27</f>
        <v>#REF!</v>
      </c>
      <c r="I205" s="195" t="e">
        <f>I173+I164+I156+I148+I140+I132+I124+I116+I101+I91+I82+I60+I52+I36+I27</f>
        <v>#REF!</v>
      </c>
      <c r="J205" s="196" t="e">
        <f>J173+J164+J156+J148+J140+J132+J124+J116+J101+J91+J82+J60+J52+J36+J27</f>
        <v>#REF!</v>
      </c>
      <c r="K205" s="195" t="e">
        <f>K173+K164+K156+K148+K140+K132+K124+K116+K101+K91+K82+K60+K52+K36+K27</f>
        <v>#REF!</v>
      </c>
    </row>
    <row r="206" spans="1:12">
      <c r="A206" s="217" t="s">
        <v>588</v>
      </c>
      <c r="B206" s="112" t="e">
        <f>B165+B92+B83+B37+B28</f>
        <v>#REF!</v>
      </c>
      <c r="C206" s="112" t="e">
        <f>C165+C92+C83+C37+C28</f>
        <v>#REF!</v>
      </c>
      <c r="D206" s="112" t="e">
        <f>D165+D92+D83+D37+D28</f>
        <v>#REF!</v>
      </c>
      <c r="E206" s="112" t="e">
        <f>E165+E92+E83+E37+E28</f>
        <v>#REF!</v>
      </c>
      <c r="F206" s="196" t="e">
        <f>F165+F92+F83+F37+F28+F188</f>
        <v>#REF!</v>
      </c>
      <c r="G206" s="195" t="e">
        <f>G188+G165+G92+G83+G37+G28</f>
        <v>#REF!</v>
      </c>
      <c r="H206" s="196" t="e">
        <f>H165+H92+H83+H37+H28+H188</f>
        <v>#REF!</v>
      </c>
      <c r="I206" s="195" t="e">
        <f>I188+I165+I92+I83+I37+I28</f>
        <v>#REF!</v>
      </c>
      <c r="J206" s="196" t="e">
        <f>J165+J92+J83+J37+J28+J188</f>
        <v>#REF!</v>
      </c>
      <c r="K206" s="195" t="e">
        <f>K188+K165+K92+K83+K37+K28</f>
        <v>#REF!</v>
      </c>
    </row>
    <row r="207" spans="1:12" ht="15.75">
      <c r="A207" s="234" t="s">
        <v>606</v>
      </c>
      <c r="B207" s="208" t="e">
        <f t="shared" ref="B207:K207" si="28">B192</f>
        <v>#REF!</v>
      </c>
      <c r="C207" s="208" t="e">
        <f t="shared" si="28"/>
        <v>#REF!</v>
      </c>
      <c r="D207" s="208" t="e">
        <f t="shared" si="28"/>
        <v>#REF!</v>
      </c>
      <c r="E207" s="208" t="e">
        <f t="shared" si="28"/>
        <v>#REF!</v>
      </c>
      <c r="F207" s="247" t="e">
        <f t="shared" si="28"/>
        <v>#REF!</v>
      </c>
      <c r="G207" s="248" t="e">
        <f t="shared" si="28"/>
        <v>#REF!</v>
      </c>
      <c r="H207" s="247" t="e">
        <f t="shared" si="28"/>
        <v>#REF!</v>
      </c>
      <c r="I207" s="248">
        <f t="shared" si="28"/>
        <v>0</v>
      </c>
      <c r="J207" s="247" t="e">
        <f t="shared" si="28"/>
        <v>#REF!</v>
      </c>
      <c r="K207" s="248">
        <f t="shared" si="28"/>
        <v>0</v>
      </c>
    </row>
    <row r="208" spans="1:12" ht="16.5" thickBot="1">
      <c r="A208" s="222" t="s">
        <v>626</v>
      </c>
      <c r="B208" s="209" t="e">
        <f t="shared" ref="B208:K208" si="29">B194</f>
        <v>#REF!</v>
      </c>
      <c r="C208" s="209" t="e">
        <f t="shared" si="29"/>
        <v>#REF!</v>
      </c>
      <c r="D208" s="209" t="e">
        <f t="shared" si="29"/>
        <v>#REF!</v>
      </c>
      <c r="E208" s="209" t="e">
        <f t="shared" si="29"/>
        <v>#REF!</v>
      </c>
      <c r="F208" s="249" t="e">
        <f t="shared" si="29"/>
        <v>#REF!</v>
      </c>
      <c r="G208" s="250" t="e">
        <f t="shared" si="29"/>
        <v>#REF!</v>
      </c>
      <c r="H208" s="249" t="e">
        <f t="shared" si="29"/>
        <v>#REF!</v>
      </c>
      <c r="I208" s="250" t="e">
        <f t="shared" si="29"/>
        <v>#REF!</v>
      </c>
      <c r="J208" s="249" t="e">
        <f t="shared" si="29"/>
        <v>#REF!</v>
      </c>
      <c r="K208" s="250" t="e">
        <f t="shared" si="29"/>
        <v>#REF!</v>
      </c>
    </row>
    <row r="209" spans="1:56" ht="17.25" thickTop="1" thickBot="1">
      <c r="A209" s="235" t="s">
        <v>600</v>
      </c>
      <c r="B209" s="203" t="e">
        <f t="shared" ref="B209:K209" si="30">SUM(B202:B208)</f>
        <v>#REF!</v>
      </c>
      <c r="C209" s="203" t="e">
        <f t="shared" si="30"/>
        <v>#REF!</v>
      </c>
      <c r="D209" s="203" t="e">
        <f t="shared" si="30"/>
        <v>#REF!</v>
      </c>
      <c r="E209" s="203" t="e">
        <f t="shared" si="30"/>
        <v>#REF!</v>
      </c>
      <c r="F209" s="220" t="e">
        <f t="shared" si="30"/>
        <v>#REF!</v>
      </c>
      <c r="G209" s="191" t="e">
        <f t="shared" si="30"/>
        <v>#REF!</v>
      </c>
      <c r="H209" s="220" t="e">
        <f t="shared" si="30"/>
        <v>#REF!</v>
      </c>
      <c r="I209" s="191" t="e">
        <f t="shared" si="30"/>
        <v>#REF!</v>
      </c>
      <c r="J209" s="220" t="e">
        <f t="shared" si="30"/>
        <v>#REF!</v>
      </c>
      <c r="K209" s="191" t="e">
        <f t="shared" si="30"/>
        <v>#REF!</v>
      </c>
    </row>
    <row r="210" spans="1:56" ht="15.75" thickTop="1"/>
    <row r="211" spans="1:56" ht="15.75" thickBot="1"/>
    <row r="212" spans="1:56" s="121" customFormat="1" ht="17.25" thickTop="1" thickBot="1">
      <c r="A212" s="236" t="s">
        <v>206</v>
      </c>
      <c r="B212" s="141" t="e">
        <f>'FY2024 PRO REVENUE'!#REF!</f>
        <v>#REF!</v>
      </c>
      <c r="C212" s="141" t="e">
        <f>'FY2024 PRO REVENUE'!#REF!</f>
        <v>#REF!</v>
      </c>
      <c r="D212" s="141" t="e">
        <f>'FY2024 PRO REVENUE'!#REF!</f>
        <v>#REF!</v>
      </c>
      <c r="E212" s="141" t="e">
        <f>'FY2024 PRO REVENUE'!#REF!</f>
        <v>#REF!</v>
      </c>
      <c r="F212" s="142" t="e">
        <f>'FY2024 PRO REVENUE'!#REF!</f>
        <v>#REF!</v>
      </c>
      <c r="G212" s="143" t="e">
        <f>'FY2024 PRO REVENUE'!#REF!</f>
        <v>#REF!</v>
      </c>
      <c r="H212" s="142" t="e">
        <f>'FY2024 PRO REVENUE'!#REF!</f>
        <v>#REF!</v>
      </c>
      <c r="I212" s="143" t="e">
        <f>'FY2024 PRO REVENUE'!#REF!</f>
        <v>#REF!</v>
      </c>
      <c r="J212" s="142" t="e">
        <f>'FY2024 PRO REVENUE'!#REF!</f>
        <v>#REF!</v>
      </c>
      <c r="K212" s="143" t="e">
        <f>'FY2024 PRO REVENUE'!#REF!</f>
        <v>#REF!</v>
      </c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</row>
    <row r="213" spans="1:56" ht="16.5" thickTop="1" thickBot="1">
      <c r="F213" s="210"/>
      <c r="G213" s="210"/>
      <c r="H213" s="210"/>
      <c r="I213" s="210"/>
      <c r="J213" s="210"/>
      <c r="K213" s="210"/>
    </row>
    <row r="214" spans="1:56" ht="17.25" thickTop="1" thickBot="1">
      <c r="A214" s="141" t="s">
        <v>208</v>
      </c>
      <c r="B214" s="141" t="e">
        <f t="shared" ref="B214:K214" si="31">B212-B209</f>
        <v>#REF!</v>
      </c>
      <c r="C214" s="141" t="e">
        <f t="shared" si="31"/>
        <v>#REF!</v>
      </c>
      <c r="D214" s="141" t="e">
        <f t="shared" si="31"/>
        <v>#REF!</v>
      </c>
      <c r="E214" s="141" t="e">
        <f t="shared" si="31"/>
        <v>#REF!</v>
      </c>
      <c r="F214" s="142" t="e">
        <f t="shared" si="31"/>
        <v>#REF!</v>
      </c>
      <c r="G214" s="143" t="e">
        <f t="shared" si="31"/>
        <v>#REF!</v>
      </c>
      <c r="H214" s="142" t="e">
        <f t="shared" si="31"/>
        <v>#REF!</v>
      </c>
      <c r="I214" s="143" t="e">
        <f t="shared" si="31"/>
        <v>#REF!</v>
      </c>
      <c r="J214" s="142" t="e">
        <f t="shared" si="31"/>
        <v>#REF!</v>
      </c>
      <c r="K214" s="143" t="e">
        <f t="shared" si="31"/>
        <v>#REF!</v>
      </c>
    </row>
    <row r="215" spans="1:56" ht="15.75" thickTop="1"/>
    <row r="1146" spans="17:18">
      <c r="Q1146" s="167" t="s">
        <v>2272</v>
      </c>
      <c r="R1146" s="167">
        <f>K1146-J1146</f>
        <v>0</v>
      </c>
    </row>
  </sheetData>
  <mergeCells count="21">
    <mergeCell ref="J159:K159"/>
    <mergeCell ref="J200:K200"/>
    <mergeCell ref="J1:K1"/>
    <mergeCell ref="J31:K31"/>
    <mergeCell ref="J63:K63"/>
    <mergeCell ref="J96:K96"/>
    <mergeCell ref="J127:K127"/>
    <mergeCell ref="H159:I159"/>
    <mergeCell ref="H200:I200"/>
    <mergeCell ref="H1:I1"/>
    <mergeCell ref="H31:I31"/>
    <mergeCell ref="H63:I63"/>
    <mergeCell ref="H96:I96"/>
    <mergeCell ref="H127:I127"/>
    <mergeCell ref="F159:G159"/>
    <mergeCell ref="F200:G200"/>
    <mergeCell ref="F1:G1"/>
    <mergeCell ref="F31:G31"/>
    <mergeCell ref="F63:G63"/>
    <mergeCell ref="F96:G96"/>
    <mergeCell ref="F127:G127"/>
  </mergeCells>
  <printOptions horizontalCentered="1"/>
  <pageMargins left="0.25" right="0.25" top="0.75" bottom="0.75" header="0.3" footer="0.3"/>
  <pageSetup scale="87" orientation="portrait" r:id="rId1"/>
  <headerFooter>
    <oddHeader>&amp;C&amp;14</oddHeader>
  </headerFooter>
  <rowBreaks count="5" manualBreakCount="5">
    <brk id="30" max="16383" man="1"/>
    <brk id="62" max="16383" man="1"/>
    <brk id="95" max="16383" man="1"/>
    <brk id="12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46"/>
  <sheetViews>
    <sheetView topLeftCell="A46" workbookViewId="0">
      <selection activeCell="P24" sqref="P24"/>
    </sheetView>
  </sheetViews>
  <sheetFormatPr defaultRowHeight="15"/>
  <cols>
    <col min="1" max="1" width="15.42578125" customWidth="1"/>
    <col min="2" max="2" width="20.5703125" customWidth="1"/>
    <col min="3" max="3" width="0.42578125" hidden="1" customWidth="1"/>
    <col min="4" max="5" width="11.5703125" hidden="1" customWidth="1"/>
    <col min="6" max="6" width="0.42578125" hidden="1" customWidth="1"/>
    <col min="7" max="8" width="11.5703125" customWidth="1"/>
    <col min="9" max="9" width="0.42578125" customWidth="1"/>
    <col min="10" max="10" width="11.5703125" customWidth="1"/>
    <col min="11" max="11" width="11.42578125" customWidth="1"/>
    <col min="12" max="12" width="0.5703125" hidden="1" customWidth="1"/>
    <col min="13" max="14" width="11.5703125" customWidth="1"/>
  </cols>
  <sheetData>
    <row r="1" spans="1:14" ht="31.5">
      <c r="A1" s="394"/>
      <c r="G1" s="397" t="s">
        <v>2283</v>
      </c>
      <c r="H1" s="398"/>
    </row>
    <row r="2" spans="1:14" ht="12" customHeight="1" thickBot="1"/>
    <row r="3" spans="1:14" ht="15.75" hidden="1" thickBot="1"/>
    <row r="4" spans="1:14" ht="22.5" thickTop="1" thickBot="1">
      <c r="A4" s="1178" t="s">
        <v>2189</v>
      </c>
      <c r="B4" s="1179"/>
      <c r="C4" s="122" t="s">
        <v>569</v>
      </c>
      <c r="D4" s="170" t="s">
        <v>570</v>
      </c>
      <c r="E4" s="169" t="s">
        <v>571</v>
      </c>
      <c r="F4" s="179" t="s">
        <v>210</v>
      </c>
      <c r="G4" s="254" t="s">
        <v>210</v>
      </c>
      <c r="H4" s="274" t="s">
        <v>505</v>
      </c>
      <c r="I4" s="275"/>
      <c r="J4" s="375" t="s">
        <v>742</v>
      </c>
      <c r="K4" s="375" t="s">
        <v>2186</v>
      </c>
      <c r="L4" s="1171" t="s">
        <v>743</v>
      </c>
      <c r="M4" s="413" t="s">
        <v>2187</v>
      </c>
      <c r="N4" s="276" t="s">
        <v>2244</v>
      </c>
    </row>
    <row r="5" spans="1:14" ht="15.75" customHeight="1" thickTop="1" thickBot="1">
      <c r="A5" s="1173" t="s">
        <v>737</v>
      </c>
      <c r="B5" s="1174"/>
      <c r="C5" s="144" t="s">
        <v>568</v>
      </c>
      <c r="D5" s="116" t="s">
        <v>568</v>
      </c>
      <c r="E5" s="166" t="s">
        <v>568</v>
      </c>
      <c r="F5" s="110" t="s">
        <v>568</v>
      </c>
      <c r="G5" s="267" t="s">
        <v>568</v>
      </c>
      <c r="H5" s="277" t="s">
        <v>572</v>
      </c>
      <c r="I5" s="278" t="s">
        <v>620</v>
      </c>
      <c r="J5" s="376" t="s">
        <v>572</v>
      </c>
      <c r="K5" s="376" t="s">
        <v>2282</v>
      </c>
      <c r="L5" s="1172"/>
      <c r="M5" s="279" t="s">
        <v>2188</v>
      </c>
      <c r="N5" s="280" t="s">
        <v>2188</v>
      </c>
    </row>
    <row r="6" spans="1:14" ht="15.75" thickTop="1">
      <c r="A6" s="124" t="s">
        <v>2190</v>
      </c>
      <c r="B6" s="180" t="s">
        <v>239</v>
      </c>
      <c r="C6" s="125">
        <v>39264</v>
      </c>
      <c r="D6" s="251">
        <v>65888</v>
      </c>
      <c r="E6" s="126">
        <v>61328</v>
      </c>
      <c r="F6" s="184"/>
      <c r="G6" s="255">
        <v>47652</v>
      </c>
      <c r="H6" s="171">
        <v>61922</v>
      </c>
      <c r="I6" s="259"/>
      <c r="J6" s="171">
        <v>63485</v>
      </c>
      <c r="K6" s="171">
        <v>57735</v>
      </c>
      <c r="L6" s="268">
        <v>63485</v>
      </c>
      <c r="M6" s="272">
        <v>60890</v>
      </c>
      <c r="N6" s="268">
        <v>62000</v>
      </c>
    </row>
    <row r="7" spans="1:14">
      <c r="A7" s="127" t="s">
        <v>2191</v>
      </c>
      <c r="B7" s="181" t="s">
        <v>436</v>
      </c>
      <c r="C7" s="128">
        <v>120412</v>
      </c>
      <c r="D7" s="252">
        <v>2120</v>
      </c>
      <c r="E7" s="129">
        <v>6523</v>
      </c>
      <c r="F7" s="185"/>
      <c r="G7" s="256">
        <v>338</v>
      </c>
      <c r="H7" s="172">
        <v>2000</v>
      </c>
      <c r="I7" s="260"/>
      <c r="J7" s="172">
        <v>2000</v>
      </c>
      <c r="K7" s="172">
        <v>2000</v>
      </c>
      <c r="L7" s="270">
        <v>2000</v>
      </c>
      <c r="M7" s="273">
        <v>2000</v>
      </c>
      <c r="N7" s="270">
        <v>2000</v>
      </c>
    </row>
    <row r="8" spans="1:14">
      <c r="A8" s="127" t="s">
        <v>2192</v>
      </c>
      <c r="B8" s="181" t="s">
        <v>241</v>
      </c>
      <c r="C8" s="128">
        <v>21050</v>
      </c>
      <c r="D8" s="252">
        <v>17012</v>
      </c>
      <c r="E8" s="129">
        <v>17462</v>
      </c>
      <c r="F8" s="185"/>
      <c r="G8" s="256">
        <v>16304</v>
      </c>
      <c r="H8" s="172">
        <v>26843</v>
      </c>
      <c r="I8" s="260"/>
      <c r="J8" s="172">
        <v>35688</v>
      </c>
      <c r="K8" s="172">
        <v>25368</v>
      </c>
      <c r="L8" s="270">
        <v>35688</v>
      </c>
      <c r="M8" s="273">
        <v>27788</v>
      </c>
      <c r="N8" s="270">
        <v>35688</v>
      </c>
    </row>
    <row r="9" spans="1:14">
      <c r="A9" s="127" t="s">
        <v>2193</v>
      </c>
      <c r="B9" s="181" t="s">
        <v>242</v>
      </c>
      <c r="C9" s="128">
        <v>338</v>
      </c>
      <c r="D9" s="252">
        <v>102</v>
      </c>
      <c r="E9" s="129">
        <v>86</v>
      </c>
      <c r="F9" s="185"/>
      <c r="G9" s="256">
        <v>79</v>
      </c>
      <c r="H9" s="172">
        <v>103</v>
      </c>
      <c r="I9" s="260"/>
      <c r="J9" s="172">
        <v>103</v>
      </c>
      <c r="K9" s="172">
        <v>94</v>
      </c>
      <c r="L9" s="270">
        <v>103</v>
      </c>
      <c r="M9" s="273">
        <v>87</v>
      </c>
      <c r="N9" s="270">
        <v>103</v>
      </c>
    </row>
    <row r="10" spans="1:14">
      <c r="A10" s="127" t="s">
        <v>2194</v>
      </c>
      <c r="B10" s="181" t="s">
        <v>243</v>
      </c>
      <c r="C10" s="128">
        <v>9458</v>
      </c>
      <c r="D10" s="252">
        <v>3881</v>
      </c>
      <c r="E10" s="129">
        <v>3811</v>
      </c>
      <c r="F10" s="185"/>
      <c r="G10" s="256">
        <v>2700</v>
      </c>
      <c r="H10" s="172">
        <v>3963</v>
      </c>
      <c r="I10" s="260"/>
      <c r="J10" s="172">
        <v>4060</v>
      </c>
      <c r="K10" s="172">
        <v>3706</v>
      </c>
      <c r="L10" s="270">
        <v>4060</v>
      </c>
      <c r="M10" s="273">
        <v>3790</v>
      </c>
      <c r="N10" s="270">
        <v>4060</v>
      </c>
    </row>
    <row r="11" spans="1:14">
      <c r="A11" s="127" t="s">
        <v>2195</v>
      </c>
      <c r="B11" s="181" t="s">
        <v>244</v>
      </c>
      <c r="C11" s="128">
        <v>2212</v>
      </c>
      <c r="D11" s="252">
        <v>907</v>
      </c>
      <c r="E11" s="129">
        <v>892</v>
      </c>
      <c r="F11" s="185"/>
      <c r="G11" s="256">
        <v>631</v>
      </c>
      <c r="H11" s="172">
        <v>927</v>
      </c>
      <c r="I11" s="260"/>
      <c r="J11" s="172">
        <v>950</v>
      </c>
      <c r="K11" s="172">
        <v>866</v>
      </c>
      <c r="L11" s="270">
        <v>950</v>
      </c>
      <c r="M11" s="273">
        <v>886</v>
      </c>
      <c r="N11" s="270">
        <v>950</v>
      </c>
    </row>
    <row r="12" spans="1:14">
      <c r="A12" s="127" t="s">
        <v>2196</v>
      </c>
      <c r="B12" s="181" t="s">
        <v>246</v>
      </c>
      <c r="C12" s="128">
        <v>44560</v>
      </c>
      <c r="D12" s="252">
        <v>8562</v>
      </c>
      <c r="E12" s="129">
        <v>7531</v>
      </c>
      <c r="F12" s="185"/>
      <c r="G12" s="256">
        <v>5047</v>
      </c>
      <c r="H12" s="172">
        <v>8050</v>
      </c>
      <c r="I12" s="260"/>
      <c r="J12" s="172">
        <v>8211</v>
      </c>
      <c r="K12" s="172">
        <v>7463</v>
      </c>
      <c r="L12" s="270">
        <v>8211</v>
      </c>
      <c r="M12" s="273">
        <v>7644</v>
      </c>
      <c r="N12" s="270">
        <v>8211</v>
      </c>
    </row>
    <row r="13" spans="1:14">
      <c r="A13" s="127" t="s">
        <v>2197</v>
      </c>
      <c r="B13" s="181" t="s">
        <v>245</v>
      </c>
      <c r="C13" s="128">
        <v>141</v>
      </c>
      <c r="D13" s="252">
        <v>5965</v>
      </c>
      <c r="E13" s="129">
        <v>6579</v>
      </c>
      <c r="F13" s="185"/>
      <c r="G13" s="256">
        <v>7028</v>
      </c>
      <c r="H13" s="283">
        <v>7247</v>
      </c>
      <c r="I13" s="284"/>
      <c r="J13" s="283">
        <v>7392</v>
      </c>
      <c r="K13" s="283">
        <v>6252</v>
      </c>
      <c r="L13" s="286">
        <v>7392</v>
      </c>
      <c r="M13" s="285">
        <v>6596</v>
      </c>
      <c r="N13" s="286">
        <v>7392</v>
      </c>
    </row>
    <row r="14" spans="1:14" ht="15.75" thickBot="1">
      <c r="A14" s="130"/>
      <c r="B14" s="182"/>
      <c r="C14" s="128">
        <v>0</v>
      </c>
      <c r="D14" s="253">
        <v>0</v>
      </c>
      <c r="E14" s="131"/>
      <c r="F14" s="186"/>
      <c r="G14" s="257">
        <v>0</v>
      </c>
      <c r="H14" s="173">
        <v>0</v>
      </c>
      <c r="I14" s="261"/>
      <c r="J14" s="173">
        <v>0</v>
      </c>
      <c r="K14" s="173">
        <v>0</v>
      </c>
      <c r="L14" s="269">
        <v>0</v>
      </c>
      <c r="M14" s="271">
        <v>0</v>
      </c>
      <c r="N14" s="269">
        <v>0</v>
      </c>
    </row>
    <row r="15" spans="1:14" ht="17.25" thickTop="1" thickBot="1">
      <c r="A15" s="1173" t="s">
        <v>738</v>
      </c>
      <c r="B15" s="1174"/>
      <c r="C15" s="132">
        <f t="shared" ref="C15:M15" si="0">SUM(C6:C14)</f>
        <v>237435</v>
      </c>
      <c r="D15" s="134">
        <f t="shared" si="0"/>
        <v>104437</v>
      </c>
      <c r="E15" s="258">
        <f t="shared" si="0"/>
        <v>104212</v>
      </c>
      <c r="F15" s="133"/>
      <c r="G15" s="133">
        <f>SUM(G6:G14)</f>
        <v>79779</v>
      </c>
      <c r="H15" s="287">
        <f>SUM(H6:H14)</f>
        <v>111055</v>
      </c>
      <c r="I15" s="288">
        <f>SUM(I6:I14)</f>
        <v>0</v>
      </c>
      <c r="J15" s="299">
        <f>SUM(J6:J14)</f>
        <v>121889</v>
      </c>
      <c r="K15" s="299">
        <f>SUM(K6:K14)</f>
        <v>103484</v>
      </c>
      <c r="L15" s="291">
        <f t="shared" si="0"/>
        <v>121889</v>
      </c>
      <c r="M15" s="289">
        <f t="shared" si="0"/>
        <v>109681</v>
      </c>
      <c r="N15" s="290">
        <f>SUM(N6:N14)</f>
        <v>120404</v>
      </c>
    </row>
    <row r="16" spans="1:14" ht="11.1" customHeight="1" thickTop="1">
      <c r="K16" s="167"/>
      <c r="M16" s="345"/>
    </row>
    <row r="17" spans="1:15" ht="16.5" thickBot="1">
      <c r="A17" s="1173" t="s">
        <v>170</v>
      </c>
      <c r="B17" s="1174"/>
      <c r="C17" s="135"/>
      <c r="D17" s="147"/>
      <c r="E17" s="147"/>
      <c r="F17" s="147"/>
      <c r="G17" s="147"/>
      <c r="H17" s="293"/>
      <c r="I17" s="293"/>
      <c r="J17" s="293"/>
      <c r="K17" s="293"/>
      <c r="L17" s="292"/>
      <c r="M17" s="418"/>
      <c r="N17" s="293"/>
      <c r="O17" s="167"/>
    </row>
    <row r="18" spans="1:15" ht="15.75" thickTop="1">
      <c r="A18" s="124" t="s">
        <v>2190</v>
      </c>
      <c r="B18" s="181" t="s">
        <v>504</v>
      </c>
      <c r="C18" s="118">
        <v>0</v>
      </c>
      <c r="D18" s="125">
        <v>0</v>
      </c>
      <c r="E18" s="126"/>
      <c r="F18" s="184"/>
      <c r="G18" s="184"/>
      <c r="H18" s="171"/>
      <c r="I18" s="259"/>
      <c r="J18" s="171">
        <v>200</v>
      </c>
      <c r="K18" s="171">
        <v>200</v>
      </c>
      <c r="L18" s="268">
        <v>200</v>
      </c>
      <c r="M18" s="272">
        <v>200</v>
      </c>
      <c r="N18" s="268">
        <v>200</v>
      </c>
      <c r="O18" s="167"/>
    </row>
    <row r="19" spans="1:15">
      <c r="A19" s="127" t="s">
        <v>2198</v>
      </c>
      <c r="B19" s="181" t="s">
        <v>2199</v>
      </c>
      <c r="C19" s="119">
        <v>0</v>
      </c>
      <c r="D19" s="128"/>
      <c r="E19" s="129">
        <v>36</v>
      </c>
      <c r="F19" s="185">
        <v>505</v>
      </c>
      <c r="G19" s="185">
        <v>792</v>
      </c>
      <c r="H19" s="172">
        <v>2350</v>
      </c>
      <c r="I19" s="260"/>
      <c r="J19" s="172">
        <v>2650</v>
      </c>
      <c r="K19" s="172">
        <v>2650</v>
      </c>
      <c r="L19" s="270">
        <v>2650</v>
      </c>
      <c r="M19" s="273">
        <v>2650</v>
      </c>
      <c r="N19" s="270">
        <v>2650</v>
      </c>
      <c r="O19" s="167"/>
    </row>
    <row r="20" spans="1:15">
      <c r="A20" s="127" t="s">
        <v>2200</v>
      </c>
      <c r="B20" s="181" t="s">
        <v>462</v>
      </c>
      <c r="C20" s="119">
        <v>3875</v>
      </c>
      <c r="D20" s="128">
        <v>11250</v>
      </c>
      <c r="E20" s="129">
        <v>6049</v>
      </c>
      <c r="F20" s="185"/>
      <c r="G20" s="185">
        <v>19641</v>
      </c>
      <c r="H20" s="172">
        <v>8000</v>
      </c>
      <c r="I20" s="260"/>
      <c r="J20" s="172">
        <v>8000</v>
      </c>
      <c r="K20" s="172">
        <v>8000</v>
      </c>
      <c r="L20" s="270">
        <v>8000</v>
      </c>
      <c r="M20" s="273">
        <v>8000</v>
      </c>
      <c r="N20" s="270">
        <v>8000</v>
      </c>
      <c r="O20" s="167"/>
    </row>
    <row r="21" spans="1:15">
      <c r="A21" s="127" t="s">
        <v>2201</v>
      </c>
      <c r="B21" s="181" t="s">
        <v>465</v>
      </c>
      <c r="C21" s="119">
        <v>3702</v>
      </c>
      <c r="D21" s="128">
        <v>7834</v>
      </c>
      <c r="E21" s="129">
        <v>13881</v>
      </c>
      <c r="F21" s="185">
        <v>6095</v>
      </c>
      <c r="G21" s="185">
        <v>6095</v>
      </c>
      <c r="H21" s="172">
        <v>8000</v>
      </c>
      <c r="I21" s="260"/>
      <c r="J21" s="172">
        <v>8000</v>
      </c>
      <c r="K21" s="172">
        <v>8000</v>
      </c>
      <c r="L21" s="270">
        <v>8000</v>
      </c>
      <c r="M21" s="273">
        <v>8000</v>
      </c>
      <c r="N21" s="270">
        <v>8000</v>
      </c>
      <c r="O21" s="167"/>
    </row>
    <row r="22" spans="1:15">
      <c r="A22" s="127" t="s">
        <v>2202</v>
      </c>
      <c r="B22" s="181" t="s">
        <v>512</v>
      </c>
      <c r="C22" s="119">
        <v>17347</v>
      </c>
      <c r="D22" s="128"/>
      <c r="E22" s="129">
        <v>2007</v>
      </c>
      <c r="F22" s="185"/>
      <c r="G22" s="185">
        <v>2874</v>
      </c>
      <c r="H22" s="172"/>
      <c r="I22" s="260"/>
      <c r="J22" s="172">
        <v>1163</v>
      </c>
      <c r="K22" s="172">
        <v>1200</v>
      </c>
      <c r="L22" s="270">
        <v>1163</v>
      </c>
      <c r="M22" s="273">
        <v>1200</v>
      </c>
      <c r="N22" s="270">
        <v>1200</v>
      </c>
      <c r="O22" s="167"/>
    </row>
    <row r="23" spans="1:15">
      <c r="A23" s="127"/>
      <c r="B23" s="181"/>
      <c r="C23" s="119">
        <v>0</v>
      </c>
      <c r="D23" s="128"/>
      <c r="E23" s="129"/>
      <c r="F23" s="185"/>
      <c r="G23" s="185"/>
      <c r="H23" s="172"/>
      <c r="I23" s="260"/>
      <c r="J23" s="172">
        <v>0</v>
      </c>
      <c r="K23" s="172">
        <v>0</v>
      </c>
      <c r="L23" s="270">
        <v>0</v>
      </c>
      <c r="M23" s="273">
        <v>0</v>
      </c>
      <c r="N23" s="270">
        <v>0</v>
      </c>
      <c r="O23" s="167"/>
    </row>
    <row r="24" spans="1:15">
      <c r="A24" s="127" t="s">
        <v>2203</v>
      </c>
      <c r="B24" s="181" t="s">
        <v>484</v>
      </c>
      <c r="C24" s="119">
        <v>2948</v>
      </c>
      <c r="D24" s="128">
        <v>11</v>
      </c>
      <c r="E24" s="129">
        <v>15690</v>
      </c>
      <c r="F24" s="185"/>
      <c r="G24" s="185">
        <v>7183</v>
      </c>
      <c r="H24" s="172">
        <v>48000</v>
      </c>
      <c r="I24" s="260"/>
      <c r="J24" s="172">
        <v>35000</v>
      </c>
      <c r="K24" s="172">
        <v>35000</v>
      </c>
      <c r="L24" s="270">
        <v>48000</v>
      </c>
      <c r="M24" s="273">
        <v>35000</v>
      </c>
      <c r="N24" s="270">
        <v>35000</v>
      </c>
      <c r="O24" s="167"/>
    </row>
    <row r="25" spans="1:15">
      <c r="A25" s="127" t="s">
        <v>2204</v>
      </c>
      <c r="B25" s="181" t="s">
        <v>2205</v>
      </c>
      <c r="C25" s="119">
        <v>15697</v>
      </c>
      <c r="D25" s="128">
        <v>881233</v>
      </c>
      <c r="E25" s="129">
        <v>894077</v>
      </c>
      <c r="F25" s="185"/>
      <c r="G25" s="185">
        <v>911699</v>
      </c>
      <c r="H25" s="172">
        <v>932748</v>
      </c>
      <c r="I25" s="260"/>
      <c r="J25" s="172">
        <v>938240</v>
      </c>
      <c r="K25" s="172">
        <v>942240</v>
      </c>
      <c r="L25" s="270">
        <v>942240</v>
      </c>
      <c r="M25" s="273">
        <v>942240</v>
      </c>
      <c r="N25" s="270">
        <v>1000000</v>
      </c>
    </row>
    <row r="26" spans="1:15">
      <c r="A26" s="127" t="s">
        <v>2206</v>
      </c>
      <c r="B26" s="181" t="s">
        <v>2207</v>
      </c>
      <c r="C26" s="119">
        <v>1994</v>
      </c>
      <c r="D26" s="128">
        <v>351400</v>
      </c>
      <c r="E26" s="129">
        <v>372217</v>
      </c>
      <c r="F26" s="185"/>
      <c r="G26" s="185">
        <v>420602</v>
      </c>
      <c r="H26" s="172">
        <v>486792</v>
      </c>
      <c r="I26" s="260"/>
      <c r="J26" s="172">
        <v>501680</v>
      </c>
      <c r="K26" s="172">
        <v>511680</v>
      </c>
      <c r="L26" s="270">
        <v>511680</v>
      </c>
      <c r="M26" s="273">
        <v>645000</v>
      </c>
      <c r="N26" s="270">
        <v>750000</v>
      </c>
    </row>
    <row r="27" spans="1:15">
      <c r="A27" s="127" t="s">
        <v>2208</v>
      </c>
      <c r="B27" s="181" t="s">
        <v>439</v>
      </c>
      <c r="C27" s="119">
        <v>6949</v>
      </c>
      <c r="D27" s="128">
        <v>423</v>
      </c>
      <c r="E27" s="129"/>
      <c r="F27" s="185"/>
      <c r="G27" s="185">
        <v>369</v>
      </c>
      <c r="H27" s="172">
        <v>800</v>
      </c>
      <c r="I27" s="260"/>
      <c r="J27" s="172">
        <v>800</v>
      </c>
      <c r="K27" s="172">
        <v>800</v>
      </c>
      <c r="L27" s="270">
        <v>800</v>
      </c>
      <c r="M27" s="273">
        <v>800</v>
      </c>
      <c r="N27" s="270">
        <v>800</v>
      </c>
    </row>
    <row r="28" spans="1:15">
      <c r="A28" s="127" t="s">
        <v>2209</v>
      </c>
      <c r="B28" s="181" t="s">
        <v>453</v>
      </c>
      <c r="C28" s="119">
        <v>4233</v>
      </c>
      <c r="D28" s="128"/>
      <c r="E28" s="129">
        <v>13948</v>
      </c>
      <c r="F28" s="185"/>
      <c r="G28" s="185">
        <v>12040</v>
      </c>
      <c r="H28" s="172">
        <v>17000</v>
      </c>
      <c r="I28" s="260"/>
      <c r="J28" s="172">
        <v>10000</v>
      </c>
      <c r="K28" s="172">
        <v>10000</v>
      </c>
      <c r="L28" s="270">
        <v>10000</v>
      </c>
      <c r="M28" s="273">
        <v>10000</v>
      </c>
      <c r="N28" s="270">
        <v>10000</v>
      </c>
    </row>
    <row r="29" spans="1:15">
      <c r="A29" s="127" t="s">
        <v>2210</v>
      </c>
      <c r="B29" s="181" t="s">
        <v>485</v>
      </c>
      <c r="C29" s="119">
        <v>150</v>
      </c>
      <c r="D29" s="128">
        <v>821</v>
      </c>
      <c r="E29" s="129">
        <v>1542</v>
      </c>
      <c r="F29" s="185"/>
      <c r="G29" s="185">
        <v>1612</v>
      </c>
      <c r="H29" s="172">
        <v>2100</v>
      </c>
      <c r="I29" s="260"/>
      <c r="J29" s="172">
        <v>2100</v>
      </c>
      <c r="K29" s="172">
        <v>1340</v>
      </c>
      <c r="L29" s="270">
        <v>2100</v>
      </c>
      <c r="M29" s="273">
        <v>1340</v>
      </c>
      <c r="N29" s="270">
        <v>2100</v>
      </c>
    </row>
    <row r="30" spans="1:15">
      <c r="A30" s="127" t="s">
        <v>2211</v>
      </c>
      <c r="B30" s="181" t="s">
        <v>490</v>
      </c>
      <c r="C30" s="119">
        <v>478</v>
      </c>
      <c r="D30" s="128">
        <v>651</v>
      </c>
      <c r="E30" s="129"/>
      <c r="F30" s="185"/>
      <c r="G30" s="185">
        <v>2066</v>
      </c>
      <c r="H30" s="172">
        <v>3800</v>
      </c>
      <c r="I30" s="260"/>
      <c r="J30" s="172">
        <v>3500</v>
      </c>
      <c r="K30" s="172">
        <v>3500</v>
      </c>
      <c r="L30" s="270">
        <v>3500</v>
      </c>
      <c r="M30" s="273">
        <v>3500</v>
      </c>
      <c r="N30" s="270">
        <v>3500</v>
      </c>
    </row>
    <row r="31" spans="1:15">
      <c r="A31" s="127"/>
      <c r="B31" s="181"/>
      <c r="C31" s="119">
        <v>110</v>
      </c>
      <c r="D31" s="128"/>
      <c r="E31" s="129"/>
      <c r="F31" s="185"/>
      <c r="G31" s="185"/>
      <c r="H31" s="172"/>
      <c r="I31" s="260"/>
      <c r="J31" s="172">
        <v>0</v>
      </c>
      <c r="K31" s="172">
        <v>0</v>
      </c>
      <c r="L31" s="282"/>
      <c r="M31" s="273">
        <v>0</v>
      </c>
      <c r="N31" s="270">
        <v>0</v>
      </c>
    </row>
    <row r="32" spans="1:15" ht="3" customHeight="1" thickBot="1">
      <c r="A32" s="127"/>
      <c r="B32" s="181"/>
      <c r="C32" s="119">
        <v>755</v>
      </c>
      <c r="D32" s="128"/>
      <c r="E32" s="129"/>
      <c r="F32" s="185"/>
      <c r="G32" s="185"/>
      <c r="H32" s="172"/>
      <c r="I32" s="260"/>
      <c r="J32" s="172"/>
      <c r="K32" s="172"/>
      <c r="L32" s="282"/>
      <c r="M32" s="273"/>
      <c r="N32" s="270"/>
    </row>
    <row r="33" spans="1:14" ht="15.75" hidden="1" thickBot="1">
      <c r="A33" s="127"/>
      <c r="B33" s="181"/>
      <c r="C33" s="119">
        <v>0</v>
      </c>
      <c r="D33" s="128"/>
      <c r="E33" s="129"/>
      <c r="F33" s="185"/>
      <c r="G33" s="185"/>
      <c r="H33" s="172"/>
      <c r="I33" s="260"/>
      <c r="J33" s="172"/>
      <c r="K33" s="172"/>
      <c r="L33" s="282"/>
      <c r="M33" s="273"/>
      <c r="N33" s="270"/>
    </row>
    <row r="34" spans="1:14" ht="15.75" hidden="1" thickBot="1">
      <c r="A34" s="127"/>
      <c r="B34" s="181"/>
      <c r="C34" s="119">
        <v>106953</v>
      </c>
      <c r="D34" s="128"/>
      <c r="E34" s="129"/>
      <c r="F34" s="185"/>
      <c r="G34" s="185"/>
      <c r="H34" s="172"/>
      <c r="I34" s="260"/>
      <c r="J34" s="172"/>
      <c r="K34" s="172"/>
      <c r="L34" s="282"/>
      <c r="M34" s="273"/>
      <c r="N34" s="270"/>
    </row>
    <row r="35" spans="1:14" ht="15.75" hidden="1" thickBot="1">
      <c r="A35" s="127"/>
      <c r="B35" s="181"/>
      <c r="C35" s="119">
        <v>0</v>
      </c>
      <c r="D35" s="128"/>
      <c r="E35" s="129"/>
      <c r="F35" s="188"/>
      <c r="G35" s="188"/>
      <c r="H35" s="173"/>
      <c r="I35" s="261"/>
      <c r="J35" s="173">
        <v>0</v>
      </c>
      <c r="K35" s="173">
        <v>0</v>
      </c>
      <c r="L35" s="282"/>
      <c r="M35" s="271">
        <v>0</v>
      </c>
      <c r="N35" s="269">
        <v>0</v>
      </c>
    </row>
    <row r="36" spans="1:14" ht="17.25" thickTop="1" thickBot="1">
      <c r="A36" s="1180" t="s">
        <v>168</v>
      </c>
      <c r="B36" s="1181"/>
      <c r="C36" s="132">
        <f>SUM(C18:C35)</f>
        <v>165191</v>
      </c>
      <c r="D36" s="132">
        <f>SUM(D18:D35)</f>
        <v>1253623</v>
      </c>
      <c r="E36" s="132">
        <f>SUM(E18:E35)</f>
        <v>1319447</v>
      </c>
      <c r="F36" s="132"/>
      <c r="G36" s="132">
        <f>SUM(G18:G35)</f>
        <v>1384973</v>
      </c>
      <c r="H36" s="299">
        <f>SUM(H18:H35)</f>
        <v>1509590</v>
      </c>
      <c r="I36" s="298"/>
      <c r="J36" s="299">
        <f>SUM(J18:J34)</f>
        <v>1511333</v>
      </c>
      <c r="K36" s="299">
        <f>SUM(K18:K34)</f>
        <v>1524610</v>
      </c>
      <c r="L36" s="291">
        <f>SUM(L18:L34)</f>
        <v>1538333</v>
      </c>
      <c r="M36" s="289">
        <f>SUM(M18:M34)</f>
        <v>1657930</v>
      </c>
      <c r="N36" s="290">
        <f>SUM(N18:N34)</f>
        <v>1821450</v>
      </c>
    </row>
    <row r="37" spans="1:14" ht="6.75" customHeight="1" thickTop="1">
      <c r="K37" s="167"/>
      <c r="M37" s="345"/>
    </row>
    <row r="38" spans="1:14" ht="16.5" thickBot="1">
      <c r="A38" s="1173" t="s">
        <v>165</v>
      </c>
      <c r="B38" s="1174"/>
      <c r="C38" s="135"/>
      <c r="D38" s="147"/>
      <c r="E38" s="147"/>
      <c r="F38" s="147"/>
      <c r="G38" s="147"/>
      <c r="H38" s="293"/>
      <c r="I38" s="293"/>
      <c r="J38" s="293"/>
      <c r="K38" s="293"/>
      <c r="L38" s="292"/>
      <c r="M38" s="418"/>
      <c r="N38" s="293"/>
    </row>
    <row r="39" spans="1:14" ht="16.5" thickTop="1" thickBot="1">
      <c r="A39" s="127" t="s">
        <v>2212</v>
      </c>
      <c r="B39" s="181" t="s">
        <v>209</v>
      </c>
      <c r="C39" s="118">
        <v>0</v>
      </c>
      <c r="D39" s="125"/>
      <c r="E39" s="125">
        <v>0</v>
      </c>
      <c r="F39" s="189"/>
      <c r="G39" s="189">
        <v>0</v>
      </c>
      <c r="H39" s="171">
        <v>0</v>
      </c>
      <c r="I39" s="259"/>
      <c r="J39" s="171">
        <v>68500</v>
      </c>
      <c r="K39" s="171">
        <v>68500</v>
      </c>
      <c r="L39" s="309">
        <v>0</v>
      </c>
      <c r="M39" s="272">
        <v>0</v>
      </c>
      <c r="N39" s="268">
        <v>0</v>
      </c>
    </row>
    <row r="40" spans="1:14" ht="15.75" thickTop="1">
      <c r="A40" s="127"/>
      <c r="B40" s="181"/>
      <c r="C40" s="119">
        <v>32982</v>
      </c>
      <c r="D40" s="128">
        <v>0</v>
      </c>
      <c r="E40" s="174">
        <v>0</v>
      </c>
      <c r="F40" s="187"/>
      <c r="G40" s="187">
        <v>0</v>
      </c>
      <c r="H40" s="172">
        <v>0</v>
      </c>
      <c r="I40" s="260"/>
      <c r="J40" s="172">
        <v>0</v>
      </c>
      <c r="K40" s="172">
        <v>0</v>
      </c>
      <c r="L40" s="281">
        <v>0</v>
      </c>
      <c r="M40" s="273">
        <v>0</v>
      </c>
      <c r="N40" s="270">
        <v>0</v>
      </c>
    </row>
    <row r="41" spans="1:14" hidden="1">
      <c r="A41" s="136"/>
      <c r="B41" s="183"/>
      <c r="C41" s="138">
        <v>10583</v>
      </c>
      <c r="D41" s="137"/>
      <c r="E41" s="175">
        <v>0</v>
      </c>
      <c r="F41" s="188"/>
      <c r="G41" s="188">
        <v>0</v>
      </c>
      <c r="H41" s="294">
        <v>0</v>
      </c>
      <c r="I41" s="295"/>
      <c r="J41" s="294"/>
      <c r="K41" s="294"/>
      <c r="L41" s="302">
        <v>0</v>
      </c>
      <c r="M41" s="296"/>
      <c r="N41" s="297"/>
    </row>
    <row r="42" spans="1:14" ht="16.5" thickBot="1">
      <c r="A42" s="1175" t="s">
        <v>166</v>
      </c>
      <c r="B42" s="1176"/>
      <c r="C42" s="139">
        <f>SUM(C39:C41)</f>
        <v>43565</v>
      </c>
      <c r="D42" s="139">
        <f>SUM(D39:D41)</f>
        <v>0</v>
      </c>
      <c r="E42" s="139">
        <f>SUM(E39:E41)</f>
        <v>0</v>
      </c>
      <c r="F42" s="139"/>
      <c r="G42" s="139">
        <v>0</v>
      </c>
      <c r="H42" s="300">
        <v>0</v>
      </c>
      <c r="I42" s="301"/>
      <c r="J42" s="300">
        <f>SUM(J39:J41)</f>
        <v>68500</v>
      </c>
      <c r="K42" s="300">
        <f>SUM(K39:K41)</f>
        <v>68500</v>
      </c>
      <c r="L42" s="308">
        <v>0</v>
      </c>
      <c r="M42" s="303">
        <f>SUM(M39:M41)</f>
        <v>0</v>
      </c>
      <c r="N42" s="304">
        <f>SUM(N39:N41)</f>
        <v>0</v>
      </c>
    </row>
    <row r="43" spans="1:14" ht="15.75" thickTop="1">
      <c r="A43" s="315" t="s">
        <v>2212</v>
      </c>
      <c r="B43" s="316" t="s">
        <v>2213</v>
      </c>
      <c r="C43" s="316"/>
      <c r="D43" s="316">
        <v>33637</v>
      </c>
      <c r="E43" s="316">
        <v>46244</v>
      </c>
      <c r="F43" s="316"/>
      <c r="G43" s="316">
        <v>55431</v>
      </c>
      <c r="H43" s="316">
        <v>55432</v>
      </c>
      <c r="I43" s="316"/>
      <c r="J43" s="383">
        <v>55432</v>
      </c>
      <c r="K43" s="383">
        <v>55432</v>
      </c>
      <c r="L43" s="318">
        <v>55432</v>
      </c>
      <c r="M43" s="317">
        <v>55432</v>
      </c>
      <c r="N43" s="318">
        <v>55432</v>
      </c>
    </row>
    <row r="44" spans="1:14">
      <c r="A44" s="314" t="s">
        <v>2212</v>
      </c>
      <c r="B44" s="148" t="s">
        <v>2214</v>
      </c>
      <c r="C44" s="148"/>
      <c r="D44" s="148"/>
      <c r="E44" s="148"/>
      <c r="F44" s="148"/>
      <c r="G44" s="148"/>
      <c r="H44" s="148">
        <v>8600</v>
      </c>
      <c r="I44" s="148"/>
      <c r="J44" s="305">
        <v>8600</v>
      </c>
      <c r="K44" s="305">
        <v>8600</v>
      </c>
      <c r="L44" s="307">
        <v>8600</v>
      </c>
      <c r="M44" s="306">
        <v>8600</v>
      </c>
      <c r="N44" s="307">
        <v>8600</v>
      </c>
    </row>
    <row r="45" spans="1:14">
      <c r="A45" s="314" t="s">
        <v>2216</v>
      </c>
      <c r="B45" s="181"/>
      <c r="C45" s="119">
        <v>0</v>
      </c>
      <c r="D45" s="128"/>
      <c r="E45" s="129"/>
      <c r="F45" s="185"/>
      <c r="G45" s="185"/>
      <c r="H45" s="172"/>
      <c r="I45" s="260"/>
      <c r="J45" s="172"/>
      <c r="K45" s="172"/>
      <c r="L45" s="282"/>
      <c r="M45" s="273"/>
      <c r="N45" s="270"/>
    </row>
    <row r="46" spans="1:14">
      <c r="A46" s="314" t="s">
        <v>2212</v>
      </c>
      <c r="B46" s="181"/>
      <c r="C46" s="119">
        <v>106953</v>
      </c>
      <c r="D46" s="128"/>
      <c r="E46" s="129"/>
      <c r="F46" s="185"/>
      <c r="G46" s="185"/>
      <c r="H46" s="172"/>
      <c r="I46" s="260"/>
      <c r="J46" s="172"/>
      <c r="K46" s="172"/>
      <c r="L46" s="282"/>
      <c r="M46" s="273"/>
      <c r="N46" s="270"/>
    </row>
    <row r="47" spans="1:14">
      <c r="A47" s="314" t="s">
        <v>2212</v>
      </c>
      <c r="B47" s="181"/>
      <c r="C47" s="119">
        <v>106953</v>
      </c>
      <c r="D47" s="128"/>
      <c r="E47" s="129"/>
      <c r="F47" s="185"/>
      <c r="G47" s="185"/>
      <c r="H47" s="172"/>
      <c r="I47" s="260"/>
      <c r="J47" s="172"/>
      <c r="K47" s="172"/>
      <c r="L47" s="282"/>
      <c r="M47" s="273"/>
      <c r="N47" s="270"/>
    </row>
    <row r="48" spans="1:14" ht="8.4499999999999993" customHeight="1">
      <c r="K48" s="167"/>
      <c r="M48" s="345"/>
    </row>
    <row r="49" spans="1:14" ht="2.25" customHeight="1" thickBot="1">
      <c r="K49" s="167"/>
      <c r="M49" s="345"/>
    </row>
    <row r="50" spans="1:14" ht="15.75" hidden="1" thickBot="1">
      <c r="K50" s="167"/>
      <c r="M50" s="345"/>
    </row>
    <row r="51" spans="1:14" ht="20.25" thickTop="1" thickBot="1">
      <c r="A51" s="1177" t="s">
        <v>2215</v>
      </c>
      <c r="B51" s="1177"/>
      <c r="C51" s="140" t="e">
        <f>C43+C37+C30+#REF!+#REF!+#REF!+#REF!+#REF!+#REF!+#REF!+#REF!+#REF!+#REF!+#REF!+#REF!+#REF!+#REF!+#REF!+#REF!+#REF!+#REF!+#REF!+#REF!+#REF!+#REF!+#REF!</f>
        <v>#REF!</v>
      </c>
      <c r="D51" s="310">
        <f>SUM(D44,D43,D42,D36,D15)</f>
        <v>1391697</v>
      </c>
      <c r="E51" s="310">
        <f>SUM(E44,E43,E42,E36,E15)</f>
        <v>1469903</v>
      </c>
      <c r="F51" s="141"/>
      <c r="G51" s="310">
        <f>SUM(G44,G43,G42,G36,G15)</f>
        <v>1520183</v>
      </c>
      <c r="H51" s="310">
        <f>SUM(H44,H43,H42,H36,H15)</f>
        <v>1684677</v>
      </c>
      <c r="I51" s="311"/>
      <c r="J51" s="310">
        <f>SUM(J44,J43,J42,J36,J15)</f>
        <v>1765754</v>
      </c>
      <c r="K51" s="310">
        <f>SUM(K44,K43,K42,K36,K15)</f>
        <v>1760626</v>
      </c>
      <c r="L51" s="313">
        <f>SUM(L44,L43,L42,L36,L15)</f>
        <v>1724254</v>
      </c>
      <c r="M51" s="312">
        <f>SUM(M44,M43,M42,M36,M15)</f>
        <v>1831643</v>
      </c>
      <c r="N51" s="313">
        <f>SUM(N44,N43,N42,N36,N15)</f>
        <v>2005886</v>
      </c>
    </row>
    <row r="52" spans="1:14" ht="3" customHeight="1" thickTop="1">
      <c r="K52" s="167"/>
      <c r="M52" s="345"/>
    </row>
    <row r="53" spans="1:14" hidden="1">
      <c r="K53" s="167"/>
      <c r="M53" s="345"/>
    </row>
    <row r="54" spans="1:14" hidden="1">
      <c r="K54" s="167"/>
      <c r="M54" s="345"/>
    </row>
    <row r="55" spans="1:14" ht="9.75" customHeight="1" thickBot="1">
      <c r="K55" s="167"/>
      <c r="M55" s="345"/>
    </row>
    <row r="56" spans="1:14" ht="17.25" thickTop="1" thickBot="1">
      <c r="A56" s="319" t="s">
        <v>2217</v>
      </c>
      <c r="B56" s="319"/>
      <c r="C56" s="148"/>
      <c r="D56" s="170" t="s">
        <v>570</v>
      </c>
      <c r="E56" s="169" t="s">
        <v>571</v>
      </c>
      <c r="F56" s="179"/>
      <c r="G56" s="254" t="s">
        <v>210</v>
      </c>
      <c r="H56" s="274" t="s">
        <v>505</v>
      </c>
      <c r="I56" s="275"/>
      <c r="J56" s="375" t="s">
        <v>742</v>
      </c>
      <c r="K56" s="375" t="s">
        <v>2186</v>
      </c>
      <c r="L56" s="1171" t="s">
        <v>743</v>
      </c>
      <c r="M56" s="413" t="s">
        <v>2187</v>
      </c>
      <c r="N56" s="276" t="s">
        <v>2187</v>
      </c>
    </row>
    <row r="57" spans="1:14" ht="16.350000000000001" customHeight="1" thickTop="1" thickBot="1">
      <c r="A57" s="148"/>
      <c r="B57" s="148"/>
      <c r="C57" s="148"/>
      <c r="D57" s="116" t="s">
        <v>568</v>
      </c>
      <c r="E57" s="166" t="s">
        <v>568</v>
      </c>
      <c r="F57" s="110" t="s">
        <v>568</v>
      </c>
      <c r="G57" s="267" t="s">
        <v>568</v>
      </c>
      <c r="H57" s="277" t="s">
        <v>572</v>
      </c>
      <c r="I57" s="278" t="s">
        <v>620</v>
      </c>
      <c r="J57" s="376" t="s">
        <v>573</v>
      </c>
      <c r="K57" s="376" t="s">
        <v>2188</v>
      </c>
      <c r="L57" s="1172"/>
      <c r="M57" s="279" t="s">
        <v>2188</v>
      </c>
      <c r="N57" s="280" t="s">
        <v>2188</v>
      </c>
    </row>
    <row r="58" spans="1:14" ht="15.75" thickTop="1">
      <c r="A58" s="148" t="s">
        <v>2218</v>
      </c>
      <c r="B58" s="148" t="s">
        <v>2222</v>
      </c>
      <c r="C58" s="148"/>
      <c r="D58" s="320">
        <v>1047454</v>
      </c>
      <c r="E58" s="148">
        <v>1058524</v>
      </c>
      <c r="F58" s="148"/>
      <c r="G58" s="321">
        <v>1075526</v>
      </c>
      <c r="H58" s="148">
        <v>1111638</v>
      </c>
      <c r="I58" s="148"/>
      <c r="J58" s="148">
        <v>1195096</v>
      </c>
      <c r="K58" s="377">
        <v>1198324</v>
      </c>
      <c r="L58" s="148"/>
      <c r="M58" s="347">
        <v>1256921</v>
      </c>
      <c r="N58" s="351">
        <v>1352694</v>
      </c>
    </row>
    <row r="59" spans="1:14">
      <c r="A59" s="148" t="s">
        <v>2219</v>
      </c>
      <c r="B59" s="148" t="s">
        <v>2221</v>
      </c>
      <c r="C59" s="148"/>
      <c r="D59" s="320">
        <v>87080</v>
      </c>
      <c r="E59" s="148">
        <v>105863</v>
      </c>
      <c r="F59" s="148"/>
      <c r="G59" s="321">
        <v>114156</v>
      </c>
      <c r="H59" s="148">
        <v>113488</v>
      </c>
      <c r="I59" s="148"/>
      <c r="J59" s="148">
        <v>118026</v>
      </c>
      <c r="K59" s="377">
        <v>125976</v>
      </c>
      <c r="L59" s="148"/>
      <c r="M59" s="347">
        <v>139850</v>
      </c>
      <c r="N59" s="351">
        <v>142586</v>
      </c>
    </row>
    <row r="60" spans="1:14">
      <c r="A60" s="148" t="s">
        <v>2220</v>
      </c>
      <c r="B60" s="148" t="s">
        <v>2223</v>
      </c>
      <c r="C60" s="148"/>
      <c r="D60" s="321">
        <v>276568</v>
      </c>
      <c r="E60" s="148">
        <v>281307</v>
      </c>
      <c r="F60" s="148"/>
      <c r="G60" s="321">
        <v>305251</v>
      </c>
      <c r="H60" s="148">
        <v>356186</v>
      </c>
      <c r="I60" s="148"/>
      <c r="J60" s="148">
        <v>390186</v>
      </c>
      <c r="K60" s="377">
        <v>419522</v>
      </c>
      <c r="L60" s="148"/>
      <c r="M60" s="347">
        <v>434872</v>
      </c>
      <c r="N60" s="351">
        <v>458217</v>
      </c>
    </row>
    <row r="61" spans="1:14">
      <c r="A61" s="148"/>
      <c r="B61" s="148"/>
      <c r="C61" s="148"/>
      <c r="D61" s="321"/>
      <c r="E61" s="148"/>
      <c r="F61" s="148"/>
      <c r="G61" s="321"/>
      <c r="H61" s="148"/>
      <c r="I61" s="148"/>
      <c r="J61" s="148"/>
      <c r="K61" s="377"/>
      <c r="L61" s="148"/>
      <c r="M61" s="347"/>
      <c r="N61" s="351"/>
    </row>
    <row r="62" spans="1:14" ht="15.75" thickBot="1">
      <c r="A62" s="322" t="s">
        <v>137</v>
      </c>
      <c r="B62" s="323"/>
      <c r="C62" s="323"/>
      <c r="D62" s="324">
        <f>SUM(D58:D61)</f>
        <v>1411102</v>
      </c>
      <c r="E62" s="325">
        <f>SUM(E58:E61)</f>
        <v>1445694</v>
      </c>
      <c r="F62" s="325">
        <f t="shared" ref="F62:M62" si="1">SUM(F58:F61)</f>
        <v>0</v>
      </c>
      <c r="G62" s="324">
        <f t="shared" si="1"/>
        <v>1494933</v>
      </c>
      <c r="H62" s="325">
        <f t="shared" si="1"/>
        <v>1581312</v>
      </c>
      <c r="I62" s="323"/>
      <c r="J62" s="325">
        <f t="shared" si="1"/>
        <v>1703308</v>
      </c>
      <c r="K62" s="419">
        <f t="shared" si="1"/>
        <v>1743822</v>
      </c>
      <c r="L62" s="323"/>
      <c r="M62" s="384">
        <f t="shared" si="1"/>
        <v>1831643</v>
      </c>
      <c r="N62" s="385">
        <f>SUM(N58:N61)</f>
        <v>1953497</v>
      </c>
    </row>
    <row r="63" spans="1:14" ht="15.75" thickTop="1"/>
    <row r="1146" spans="17:18">
      <c r="Q1146" t="s">
        <v>2272</v>
      </c>
      <c r="R1146">
        <f>K1146-J1146</f>
        <v>0</v>
      </c>
    </row>
  </sheetData>
  <mergeCells count="10">
    <mergeCell ref="L56:L57"/>
    <mergeCell ref="A38:B38"/>
    <mergeCell ref="A42:B42"/>
    <mergeCell ref="A51:B51"/>
    <mergeCell ref="A4:B4"/>
    <mergeCell ref="L4:L5"/>
    <mergeCell ref="A5:B5"/>
    <mergeCell ref="A15:B15"/>
    <mergeCell ref="A17:B17"/>
    <mergeCell ref="A36:B36"/>
  </mergeCells>
  <printOptions horizontalCentered="1"/>
  <pageMargins left="0.25" right="0.25" top="0.75" bottom="0.75" header="0.3" footer="0.3"/>
  <pageSetup scale="87" orientation="portrait" r:id="rId1"/>
  <headerFooter>
    <oddHeader>&amp;C&amp;14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146"/>
  <sheetViews>
    <sheetView topLeftCell="A7" zoomScale="85" zoomScaleNormal="85" workbookViewId="0">
      <selection activeCell="K59" sqref="K59"/>
    </sheetView>
  </sheetViews>
  <sheetFormatPr defaultRowHeight="15"/>
  <cols>
    <col min="1" max="1" width="25.42578125" customWidth="1"/>
    <col min="2" max="2" width="24.5703125" style="3" customWidth="1"/>
    <col min="3" max="3" width="11.42578125" style="120" hidden="1" customWidth="1"/>
    <col min="4" max="4" width="0.42578125" style="120" customWidth="1"/>
    <col min="5" max="5" width="11.42578125" style="120" hidden="1" customWidth="1"/>
    <col min="6" max="6" width="11" style="120" customWidth="1"/>
    <col min="7" max="7" width="11.5703125" customWidth="1"/>
    <col min="8" max="8" width="12.42578125" customWidth="1"/>
    <col min="9" max="9" width="13" customWidth="1"/>
    <col min="10" max="10" width="12.42578125" customWidth="1"/>
  </cols>
  <sheetData>
    <row r="1" spans="1:10" ht="59.25" customHeight="1">
      <c r="B1" s="1184" t="s">
        <v>2275</v>
      </c>
      <c r="C1" s="1184"/>
      <c r="D1" s="1184"/>
      <c r="E1" s="1184"/>
      <c r="F1" s="1184"/>
      <c r="G1" s="1184"/>
    </row>
    <row r="3" spans="1:10" ht="15.75" thickBot="1"/>
    <row r="4" spans="1:10" ht="16.5" thickTop="1">
      <c r="B4" s="339"/>
      <c r="C4" s="338" t="s">
        <v>571</v>
      </c>
      <c r="D4" s="1182" t="s">
        <v>210</v>
      </c>
      <c r="E4" s="1183"/>
      <c r="F4" s="123" t="s">
        <v>505</v>
      </c>
      <c r="G4" s="379" t="s">
        <v>742</v>
      </c>
      <c r="H4" s="379" t="s">
        <v>2186</v>
      </c>
      <c r="I4" s="340" t="s">
        <v>2187</v>
      </c>
      <c r="J4" s="349" t="s">
        <v>2244</v>
      </c>
    </row>
    <row r="5" spans="1:10" ht="29.25" customHeight="1" thickBot="1">
      <c r="C5" s="152" t="s">
        <v>568</v>
      </c>
      <c r="D5" s="146" t="s">
        <v>572</v>
      </c>
      <c r="E5" s="145" t="s">
        <v>620</v>
      </c>
      <c r="F5" s="153" t="s">
        <v>2185</v>
      </c>
      <c r="G5" s="380" t="s">
        <v>2185</v>
      </c>
      <c r="H5" s="380" t="s">
        <v>2282</v>
      </c>
      <c r="I5" s="341" t="s">
        <v>2188</v>
      </c>
      <c r="J5" s="350" t="s">
        <v>2188</v>
      </c>
    </row>
    <row r="6" spans="1:10" ht="16.5" thickTop="1">
      <c r="A6" s="154" t="s">
        <v>726</v>
      </c>
      <c r="G6" s="160"/>
      <c r="H6" s="160"/>
      <c r="I6" s="342"/>
      <c r="J6" s="354"/>
    </row>
    <row r="7" spans="1:10">
      <c r="A7" s="148" t="s">
        <v>697</v>
      </c>
      <c r="B7" s="149" t="s">
        <v>698</v>
      </c>
      <c r="C7" s="158">
        <v>104935</v>
      </c>
      <c r="D7" s="161">
        <v>51100</v>
      </c>
      <c r="E7" s="161">
        <v>133654</v>
      </c>
      <c r="F7" s="158">
        <f>20440+51100</f>
        <v>71540</v>
      </c>
      <c r="G7" s="158">
        <v>186000</v>
      </c>
      <c r="H7" s="158">
        <v>175000</v>
      </c>
      <c r="I7" s="343">
        <v>165000</v>
      </c>
      <c r="J7" s="352">
        <v>165000</v>
      </c>
    </row>
    <row r="8" spans="1:10">
      <c r="A8" s="148" t="s">
        <v>699</v>
      </c>
      <c r="B8" s="149" t="s">
        <v>700</v>
      </c>
      <c r="C8" s="158">
        <v>33507</v>
      </c>
      <c r="D8" s="161">
        <v>18900</v>
      </c>
      <c r="E8" s="161">
        <v>38123</v>
      </c>
      <c r="F8" s="158">
        <f>7560+18900</f>
        <v>26460</v>
      </c>
      <c r="G8" s="158">
        <v>32000</v>
      </c>
      <c r="H8" s="158">
        <v>85000</v>
      </c>
      <c r="I8" s="343">
        <v>75000</v>
      </c>
      <c r="J8" s="352">
        <v>60000</v>
      </c>
    </row>
    <row r="9" spans="1:10" ht="15.75">
      <c r="A9" s="154" t="s">
        <v>696</v>
      </c>
      <c r="C9" s="159">
        <f t="shared" ref="C9:J9" si="0">SUM(C7:C8)</f>
        <v>138442</v>
      </c>
      <c r="D9" s="162">
        <f t="shared" si="0"/>
        <v>70000</v>
      </c>
      <c r="E9" s="162">
        <f t="shared" si="0"/>
        <v>171777</v>
      </c>
      <c r="F9" s="159">
        <f t="shared" si="0"/>
        <v>98000</v>
      </c>
      <c r="G9" s="159">
        <f t="shared" si="0"/>
        <v>218000</v>
      </c>
      <c r="H9" s="159">
        <f t="shared" si="0"/>
        <v>260000</v>
      </c>
      <c r="I9" s="344">
        <f t="shared" si="0"/>
        <v>240000</v>
      </c>
      <c r="J9" s="353">
        <f t="shared" si="0"/>
        <v>225000</v>
      </c>
    </row>
    <row r="10" spans="1:10">
      <c r="C10" s="160"/>
      <c r="D10" s="160"/>
      <c r="E10" s="160"/>
      <c r="F10" s="160"/>
      <c r="G10" s="160"/>
      <c r="H10" s="160"/>
      <c r="I10" s="342"/>
      <c r="J10" s="354"/>
    </row>
    <row r="11" spans="1:10" ht="15.75">
      <c r="A11" s="154" t="s">
        <v>103</v>
      </c>
      <c r="C11" s="160"/>
      <c r="D11" s="160"/>
      <c r="E11" s="160"/>
      <c r="F11" s="160"/>
      <c r="G11" s="160"/>
      <c r="H11" s="160"/>
      <c r="I11" s="342"/>
      <c r="J11" s="354"/>
    </row>
    <row r="12" spans="1:10">
      <c r="A12" s="148" t="s">
        <v>701</v>
      </c>
      <c r="B12" s="149" t="s">
        <v>618</v>
      </c>
      <c r="C12" s="158">
        <v>897</v>
      </c>
      <c r="D12" s="161">
        <v>0</v>
      </c>
      <c r="E12" s="161">
        <v>547</v>
      </c>
      <c r="F12" s="158">
        <v>0</v>
      </c>
      <c r="G12" s="158">
        <v>650</v>
      </c>
      <c r="H12" s="158">
        <v>650</v>
      </c>
      <c r="I12" s="343">
        <v>400</v>
      </c>
      <c r="J12" s="352">
        <v>400</v>
      </c>
    </row>
    <row r="13" spans="1:10" ht="15.75">
      <c r="A13" s="155" t="s">
        <v>155</v>
      </c>
      <c r="C13" s="159">
        <f t="shared" ref="C13:H13" si="1">SUM(C12)</f>
        <v>897</v>
      </c>
      <c r="D13" s="162">
        <f t="shared" si="1"/>
        <v>0</v>
      </c>
      <c r="E13" s="162">
        <f t="shared" si="1"/>
        <v>547</v>
      </c>
      <c r="F13" s="159">
        <f t="shared" si="1"/>
        <v>0</v>
      </c>
      <c r="G13" s="159">
        <f t="shared" si="1"/>
        <v>650</v>
      </c>
      <c r="H13" s="159">
        <f t="shared" si="1"/>
        <v>650</v>
      </c>
      <c r="I13" s="344">
        <v>400</v>
      </c>
      <c r="J13" s="353">
        <v>400</v>
      </c>
    </row>
    <row r="14" spans="1:10">
      <c r="C14" s="160"/>
      <c r="D14" s="160"/>
      <c r="E14" s="160"/>
      <c r="F14" s="160"/>
      <c r="G14" s="160"/>
      <c r="H14" s="160"/>
      <c r="I14" s="342"/>
      <c r="J14" s="354"/>
    </row>
    <row r="15" spans="1:10" ht="15.75">
      <c r="A15" s="155" t="s">
        <v>695</v>
      </c>
      <c r="C15" s="160"/>
      <c r="D15" s="160"/>
      <c r="E15" s="160"/>
      <c r="F15" s="160"/>
      <c r="G15" s="160"/>
      <c r="H15" s="160"/>
      <c r="I15" s="342"/>
      <c r="J15" s="354"/>
    </row>
    <row r="16" spans="1:10">
      <c r="A16" s="148" t="s">
        <v>702</v>
      </c>
      <c r="B16" s="149" t="s">
        <v>703</v>
      </c>
      <c r="C16" s="158">
        <v>0</v>
      </c>
      <c r="D16" s="161">
        <v>0</v>
      </c>
      <c r="E16" s="161">
        <v>0</v>
      </c>
      <c r="F16" s="158">
        <v>0</v>
      </c>
      <c r="G16" s="158">
        <v>0</v>
      </c>
      <c r="H16" s="158">
        <v>0</v>
      </c>
      <c r="I16" s="343">
        <v>0</v>
      </c>
      <c r="J16" s="352">
        <v>0</v>
      </c>
    </row>
    <row r="17" spans="1:10">
      <c r="A17" s="148" t="s">
        <v>704</v>
      </c>
      <c r="B17" s="149" t="s">
        <v>115</v>
      </c>
      <c r="C17" s="158">
        <v>0</v>
      </c>
      <c r="D17" s="161">
        <v>0</v>
      </c>
      <c r="E17" s="161">
        <v>0</v>
      </c>
      <c r="F17" s="158">
        <v>0</v>
      </c>
      <c r="G17" s="158">
        <v>0</v>
      </c>
      <c r="H17" s="158">
        <v>0</v>
      </c>
      <c r="I17" s="343">
        <v>0</v>
      </c>
      <c r="J17" s="352">
        <v>0</v>
      </c>
    </row>
    <row r="18" spans="1:10" ht="15.75">
      <c r="A18" s="155" t="s">
        <v>696</v>
      </c>
      <c r="C18" s="158">
        <v>0</v>
      </c>
      <c r="D18" s="161">
        <v>0</v>
      </c>
      <c r="E18" s="161">
        <v>0</v>
      </c>
      <c r="F18" s="158">
        <v>0</v>
      </c>
      <c r="G18" s="158">
        <v>0</v>
      </c>
      <c r="H18" s="158">
        <v>0</v>
      </c>
      <c r="I18" s="343">
        <v>0</v>
      </c>
      <c r="J18" s="352">
        <v>0</v>
      </c>
    </row>
    <row r="19" spans="1:10">
      <c r="B19"/>
      <c r="C19"/>
      <c r="D19"/>
      <c r="E19"/>
      <c r="F19"/>
      <c r="G19" s="167"/>
      <c r="H19" s="167"/>
      <c r="I19" s="345"/>
      <c r="J19" s="264"/>
    </row>
    <row r="20" spans="1:10">
      <c r="C20" s="160"/>
      <c r="D20" s="160"/>
      <c r="E20" s="160"/>
      <c r="F20" s="160"/>
      <c r="G20" s="160"/>
      <c r="H20" s="160"/>
      <c r="I20" s="342"/>
      <c r="J20" s="354"/>
    </row>
    <row r="21" spans="1:10" ht="16.5" thickBot="1">
      <c r="A21" s="168" t="s">
        <v>206</v>
      </c>
      <c r="B21" s="331"/>
      <c r="C21" s="332">
        <f t="shared" ref="C21:J21" si="2">C18+C13+C9</f>
        <v>139339</v>
      </c>
      <c r="D21" s="333">
        <f t="shared" si="2"/>
        <v>70000</v>
      </c>
      <c r="E21" s="333">
        <f t="shared" si="2"/>
        <v>172324</v>
      </c>
      <c r="F21" s="332">
        <f t="shared" si="2"/>
        <v>98000</v>
      </c>
      <c r="G21" s="332">
        <f t="shared" si="2"/>
        <v>218650</v>
      </c>
      <c r="H21" s="332">
        <f t="shared" si="2"/>
        <v>260650</v>
      </c>
      <c r="I21" s="346">
        <f t="shared" si="2"/>
        <v>240400</v>
      </c>
      <c r="J21" s="348">
        <f t="shared" si="2"/>
        <v>225400</v>
      </c>
    </row>
    <row r="22" spans="1:10" ht="15.75" thickTop="1">
      <c r="G22" s="167"/>
      <c r="H22" s="167"/>
      <c r="I22" s="345"/>
    </row>
    <row r="23" spans="1:10">
      <c r="G23" s="167"/>
      <c r="H23" s="167"/>
      <c r="I23" s="345"/>
    </row>
    <row r="24" spans="1:10" ht="42" customHeight="1">
      <c r="A24" s="1185" t="s">
        <v>727</v>
      </c>
      <c r="B24" s="1185"/>
      <c r="C24" s="1185"/>
      <c r="D24" s="1185"/>
      <c r="E24" s="1185"/>
      <c r="F24" s="1185"/>
      <c r="G24" s="265"/>
      <c r="H24" s="167"/>
      <c r="I24" s="345"/>
      <c r="J24" s="265"/>
    </row>
    <row r="25" spans="1:10" ht="15.75" thickBot="1">
      <c r="G25" s="167"/>
      <c r="H25" s="167"/>
      <c r="I25" s="345"/>
    </row>
    <row r="26" spans="1:10" ht="16.5" thickTop="1">
      <c r="B26" s="339"/>
      <c r="C26" s="338" t="s">
        <v>571</v>
      </c>
      <c r="D26" s="1182" t="s">
        <v>210</v>
      </c>
      <c r="E26" s="1183"/>
      <c r="F26" s="123" t="s">
        <v>505</v>
      </c>
      <c r="G26" s="379" t="s">
        <v>742</v>
      </c>
      <c r="H26" s="379" t="s">
        <v>2186</v>
      </c>
      <c r="I26" s="340" t="s">
        <v>2187</v>
      </c>
      <c r="J26" s="349" t="s">
        <v>2187</v>
      </c>
    </row>
    <row r="27" spans="1:10" ht="33" customHeight="1" thickBot="1">
      <c r="A27" s="163" t="s">
        <v>732</v>
      </c>
      <c r="C27" s="152" t="s">
        <v>568</v>
      </c>
      <c r="D27" s="146" t="s">
        <v>572</v>
      </c>
      <c r="E27" s="145" t="s">
        <v>620</v>
      </c>
      <c r="F27" s="153" t="s">
        <v>2185</v>
      </c>
      <c r="G27" s="380" t="s">
        <v>573</v>
      </c>
      <c r="H27" s="380" t="s">
        <v>2188</v>
      </c>
      <c r="I27" s="341" t="s">
        <v>2188</v>
      </c>
      <c r="J27" s="350" t="s">
        <v>2188</v>
      </c>
    </row>
    <row r="28" spans="1:10" ht="15.75" thickTop="1">
      <c r="A28" s="148" t="s">
        <v>734</v>
      </c>
      <c r="B28" s="149" t="s">
        <v>735</v>
      </c>
      <c r="C28" s="150">
        <v>0</v>
      </c>
      <c r="D28" s="156">
        <v>0</v>
      </c>
      <c r="E28" s="156">
        <v>0</v>
      </c>
      <c r="F28" s="150">
        <v>0</v>
      </c>
      <c r="G28" s="158">
        <v>0</v>
      </c>
      <c r="H28" s="158">
        <v>0</v>
      </c>
      <c r="I28" s="343">
        <v>0</v>
      </c>
      <c r="J28" s="352">
        <v>0</v>
      </c>
    </row>
    <row r="29" spans="1:10" ht="31.5">
      <c r="A29" s="163" t="s">
        <v>733</v>
      </c>
      <c r="C29" s="151">
        <f t="shared" ref="C29:J29" si="3">SUM(C24:C28)</f>
        <v>0</v>
      </c>
      <c r="D29" s="151">
        <f t="shared" si="3"/>
        <v>0</v>
      </c>
      <c r="E29" s="151">
        <f t="shared" si="3"/>
        <v>0</v>
      </c>
      <c r="F29" s="151">
        <f t="shared" si="3"/>
        <v>0</v>
      </c>
      <c r="G29" s="159">
        <f t="shared" si="3"/>
        <v>0</v>
      </c>
      <c r="H29" s="159">
        <f t="shared" si="3"/>
        <v>0</v>
      </c>
      <c r="I29" s="344">
        <f t="shared" si="3"/>
        <v>0</v>
      </c>
      <c r="J29" s="353">
        <f t="shared" si="3"/>
        <v>0</v>
      </c>
    </row>
    <row r="30" spans="1:10" ht="15.75" thickBot="1">
      <c r="C30" s="165"/>
      <c r="D30" s="164"/>
      <c r="E30" s="164"/>
      <c r="F30" s="165"/>
      <c r="G30" s="381"/>
      <c r="H30" s="381"/>
      <c r="I30" s="414"/>
      <c r="J30" s="165"/>
    </row>
    <row r="31" spans="1:10" ht="16.5" thickTop="1">
      <c r="C31" s="338" t="s">
        <v>571</v>
      </c>
      <c r="D31" s="1182" t="s">
        <v>210</v>
      </c>
      <c r="E31" s="1183"/>
      <c r="F31" s="123" t="s">
        <v>505</v>
      </c>
      <c r="G31" s="379" t="s">
        <v>742</v>
      </c>
      <c r="H31" s="379" t="s">
        <v>2186</v>
      </c>
      <c r="I31" s="340" t="s">
        <v>2187</v>
      </c>
      <c r="J31" s="349" t="s">
        <v>2187</v>
      </c>
    </row>
    <row r="32" spans="1:10" ht="32.25" customHeight="1" thickBot="1">
      <c r="A32" s="163" t="s">
        <v>732</v>
      </c>
      <c r="C32" s="152" t="s">
        <v>568</v>
      </c>
      <c r="D32" s="146" t="s">
        <v>572</v>
      </c>
      <c r="E32" s="145" t="s">
        <v>620</v>
      </c>
      <c r="F32" s="153" t="s">
        <v>2185</v>
      </c>
      <c r="G32" s="380" t="s">
        <v>573</v>
      </c>
      <c r="H32" s="380" t="s">
        <v>2188</v>
      </c>
      <c r="I32" s="341" t="s">
        <v>2188</v>
      </c>
      <c r="J32" s="350" t="s">
        <v>2188</v>
      </c>
    </row>
    <row r="33" spans="1:10" ht="15.75" thickTop="1">
      <c r="A33" s="148" t="s">
        <v>705</v>
      </c>
      <c r="B33" s="149" t="s">
        <v>706</v>
      </c>
      <c r="C33" s="150">
        <v>295874</v>
      </c>
      <c r="D33" s="156">
        <v>0</v>
      </c>
      <c r="E33" s="156">
        <v>0</v>
      </c>
      <c r="F33" s="150">
        <v>0</v>
      </c>
      <c r="G33" s="158">
        <v>0</v>
      </c>
      <c r="H33" s="158">
        <v>0</v>
      </c>
      <c r="I33" s="343">
        <v>0</v>
      </c>
      <c r="J33" s="352">
        <v>0</v>
      </c>
    </row>
    <row r="34" spans="1:10">
      <c r="A34" s="148" t="s">
        <v>707</v>
      </c>
      <c r="B34" s="149" t="s">
        <v>708</v>
      </c>
      <c r="C34" s="150">
        <v>510533</v>
      </c>
      <c r="D34" s="156">
        <v>0</v>
      </c>
      <c r="E34" s="156">
        <v>0</v>
      </c>
      <c r="F34" s="150">
        <v>0</v>
      </c>
      <c r="G34" s="158">
        <v>0</v>
      </c>
      <c r="H34" s="158">
        <v>150000</v>
      </c>
      <c r="I34" s="343">
        <v>300000</v>
      </c>
      <c r="J34" s="352">
        <v>0</v>
      </c>
    </row>
    <row r="35" spans="1:10">
      <c r="A35" s="148" t="s">
        <v>709</v>
      </c>
      <c r="B35" s="149" t="s">
        <v>710</v>
      </c>
      <c r="C35" s="150">
        <v>0</v>
      </c>
      <c r="D35" s="156">
        <v>0</v>
      </c>
      <c r="E35" s="156">
        <v>0</v>
      </c>
      <c r="F35" s="150">
        <v>0</v>
      </c>
      <c r="G35" s="158">
        <v>0</v>
      </c>
      <c r="H35" s="158">
        <v>0</v>
      </c>
      <c r="I35" s="343">
        <v>88000</v>
      </c>
      <c r="J35" s="352">
        <v>0</v>
      </c>
    </row>
    <row r="36" spans="1:10">
      <c r="A36" s="148" t="s">
        <v>711</v>
      </c>
      <c r="B36" s="149" t="s">
        <v>149</v>
      </c>
      <c r="C36" s="150">
        <v>79467</v>
      </c>
      <c r="D36" s="156">
        <v>0</v>
      </c>
      <c r="E36" s="156">
        <v>0</v>
      </c>
      <c r="F36" s="150">
        <v>0</v>
      </c>
      <c r="G36" s="158">
        <v>45000</v>
      </c>
      <c r="H36" s="158">
        <v>0</v>
      </c>
      <c r="I36" s="343">
        <v>0</v>
      </c>
      <c r="J36" s="352">
        <v>45000</v>
      </c>
    </row>
    <row r="37" spans="1:10">
      <c r="A37" s="148" t="s">
        <v>712</v>
      </c>
      <c r="B37" s="149" t="s">
        <v>713</v>
      </c>
      <c r="C37" s="150">
        <v>0</v>
      </c>
      <c r="D37" s="156">
        <v>0</v>
      </c>
      <c r="E37" s="156">
        <v>0</v>
      </c>
      <c r="F37" s="150">
        <f>40000-12000</f>
        <v>28000</v>
      </c>
      <c r="G37" s="158">
        <f>40000-12000</f>
        <v>28000</v>
      </c>
      <c r="H37" s="158">
        <v>8000</v>
      </c>
      <c r="I37" s="343">
        <v>8000</v>
      </c>
      <c r="J37" s="352">
        <v>8000</v>
      </c>
    </row>
    <row r="38" spans="1:10" ht="31.5">
      <c r="A38" s="163" t="s">
        <v>733</v>
      </c>
      <c r="C38" s="151">
        <f t="shared" ref="C38:J38" si="4">SUM(C33:C37)</f>
        <v>885874</v>
      </c>
      <c r="D38" s="151">
        <f t="shared" si="4"/>
        <v>0</v>
      </c>
      <c r="E38" s="151">
        <f t="shared" si="4"/>
        <v>0</v>
      </c>
      <c r="F38" s="151">
        <f t="shared" si="4"/>
        <v>28000</v>
      </c>
      <c r="G38" s="159">
        <f t="shared" si="4"/>
        <v>73000</v>
      </c>
      <c r="H38" s="159">
        <f t="shared" si="4"/>
        <v>158000</v>
      </c>
      <c r="I38" s="344">
        <f t="shared" si="4"/>
        <v>396000</v>
      </c>
      <c r="J38" s="353">
        <f t="shared" si="4"/>
        <v>53000</v>
      </c>
    </row>
    <row r="39" spans="1:10">
      <c r="G39" s="160"/>
      <c r="H39" s="160"/>
      <c r="I39" s="342"/>
      <c r="J39" s="120"/>
    </row>
    <row r="40" spans="1:10" ht="15.75" thickBot="1">
      <c r="G40" s="160"/>
      <c r="H40" s="160"/>
      <c r="I40" s="342"/>
      <c r="J40" s="120"/>
    </row>
    <row r="41" spans="1:10" ht="16.5" thickTop="1">
      <c r="C41" s="338" t="s">
        <v>571</v>
      </c>
      <c r="D41" s="1182" t="s">
        <v>210</v>
      </c>
      <c r="E41" s="1183"/>
      <c r="F41" s="123" t="s">
        <v>505</v>
      </c>
      <c r="G41" s="379" t="s">
        <v>742</v>
      </c>
      <c r="H41" s="379" t="s">
        <v>2186</v>
      </c>
      <c r="I41" s="340" t="s">
        <v>2187</v>
      </c>
      <c r="J41" s="349" t="s">
        <v>2187</v>
      </c>
    </row>
    <row r="42" spans="1:10" ht="41.25" customHeight="1" thickBot="1">
      <c r="A42" s="163" t="s">
        <v>728</v>
      </c>
      <c r="C42" s="152" t="s">
        <v>568</v>
      </c>
      <c r="D42" s="146" t="s">
        <v>572</v>
      </c>
      <c r="E42" s="145" t="s">
        <v>620</v>
      </c>
      <c r="F42" s="153" t="s">
        <v>2185</v>
      </c>
      <c r="G42" s="380" t="s">
        <v>573</v>
      </c>
      <c r="H42" s="380" t="s">
        <v>2188</v>
      </c>
      <c r="I42" s="341" t="s">
        <v>2188</v>
      </c>
      <c r="J42" s="350" t="s">
        <v>2188</v>
      </c>
    </row>
    <row r="43" spans="1:10" ht="15.75" thickTop="1">
      <c r="A43" s="148" t="s">
        <v>714</v>
      </c>
      <c r="B43" s="149" t="s">
        <v>715</v>
      </c>
      <c r="C43" s="150">
        <v>0</v>
      </c>
      <c r="D43" s="156">
        <v>0</v>
      </c>
      <c r="E43" s="156">
        <v>0</v>
      </c>
      <c r="F43" s="150">
        <v>0</v>
      </c>
      <c r="G43" s="158"/>
      <c r="H43" s="158"/>
      <c r="I43" s="343"/>
      <c r="J43" s="352"/>
    </row>
    <row r="44" spans="1:10">
      <c r="A44" s="148" t="s">
        <v>716</v>
      </c>
      <c r="B44" s="149" t="s">
        <v>710</v>
      </c>
      <c r="C44" s="150">
        <v>0</v>
      </c>
      <c r="D44" s="156">
        <v>0</v>
      </c>
      <c r="E44" s="156">
        <v>0</v>
      </c>
      <c r="F44" s="150">
        <v>0</v>
      </c>
      <c r="G44" s="158">
        <v>137000</v>
      </c>
      <c r="H44" s="158">
        <v>122000</v>
      </c>
      <c r="I44" s="343">
        <v>0</v>
      </c>
      <c r="J44" s="352">
        <v>55000</v>
      </c>
    </row>
    <row r="45" spans="1:10">
      <c r="A45" s="148" t="s">
        <v>717</v>
      </c>
      <c r="B45" s="149" t="s">
        <v>445</v>
      </c>
      <c r="C45" s="150">
        <v>0</v>
      </c>
      <c r="D45" s="156">
        <v>0</v>
      </c>
      <c r="E45" s="156">
        <v>0</v>
      </c>
      <c r="F45" s="150">
        <v>0</v>
      </c>
      <c r="G45" s="158">
        <v>0</v>
      </c>
      <c r="H45" s="158">
        <v>0</v>
      </c>
      <c r="I45" s="343">
        <v>0</v>
      </c>
      <c r="J45" s="352">
        <v>0</v>
      </c>
    </row>
    <row r="46" spans="1:10">
      <c r="A46" s="148" t="s">
        <v>718</v>
      </c>
      <c r="B46" s="149" t="s">
        <v>448</v>
      </c>
      <c r="C46" s="150">
        <v>0</v>
      </c>
      <c r="D46" s="156">
        <v>0</v>
      </c>
      <c r="E46" s="156">
        <v>0</v>
      </c>
      <c r="F46" s="150">
        <v>0</v>
      </c>
      <c r="G46" s="158">
        <v>0</v>
      </c>
      <c r="H46" s="158">
        <v>0</v>
      </c>
      <c r="I46" s="343">
        <v>0</v>
      </c>
      <c r="J46" s="352">
        <v>0</v>
      </c>
    </row>
    <row r="47" spans="1:10">
      <c r="A47" s="148" t="s">
        <v>719</v>
      </c>
      <c r="B47" s="149" t="s">
        <v>149</v>
      </c>
      <c r="C47" s="150">
        <v>0</v>
      </c>
      <c r="D47" s="156">
        <v>44450</v>
      </c>
      <c r="E47" s="156">
        <v>40880</v>
      </c>
      <c r="F47" s="150">
        <v>44450</v>
      </c>
      <c r="G47" s="158">
        <v>5000</v>
      </c>
      <c r="H47" s="158"/>
      <c r="I47" s="343"/>
      <c r="J47" s="352"/>
    </row>
    <row r="48" spans="1:10" ht="47.25">
      <c r="A48" s="163" t="s">
        <v>729</v>
      </c>
      <c r="C48" s="151">
        <f>SUM(C43:C47)</f>
        <v>0</v>
      </c>
      <c r="D48" s="157">
        <f>SUM(D43:D47)</f>
        <v>44450</v>
      </c>
      <c r="E48" s="157">
        <f>SUM(E43:E47)</f>
        <v>40880</v>
      </c>
      <c r="F48" s="151">
        <f>SUM(F43:F47)</f>
        <v>44450</v>
      </c>
      <c r="G48" s="159">
        <f>SUM(G43:G47)</f>
        <v>142000</v>
      </c>
      <c r="H48" s="159">
        <f>SUM(H44:H47)</f>
        <v>122000</v>
      </c>
      <c r="I48" s="344">
        <f>SUM(I43:I47)</f>
        <v>0</v>
      </c>
      <c r="J48" s="353">
        <f>SUM(J43:J47)</f>
        <v>55000</v>
      </c>
    </row>
    <row r="49" spans="1:13">
      <c r="G49" s="160"/>
      <c r="H49" s="160"/>
      <c r="I49" s="342"/>
      <c r="J49" s="120"/>
    </row>
    <row r="50" spans="1:13">
      <c r="A50" s="167"/>
      <c r="B50" s="54"/>
      <c r="C50" s="354"/>
      <c r="D50" s="354"/>
      <c r="E50" s="354"/>
      <c r="G50" s="160"/>
      <c r="H50" s="160"/>
      <c r="I50" s="342"/>
      <c r="J50" s="120"/>
    </row>
    <row r="51" spans="1:13" ht="15.75" thickBot="1">
      <c r="A51" s="264" t="s">
        <v>2187</v>
      </c>
      <c r="B51" s="355" t="s">
        <v>2230</v>
      </c>
      <c r="G51" s="160"/>
      <c r="H51" s="160"/>
      <c r="I51" s="342"/>
      <c r="J51" s="120"/>
    </row>
    <row r="52" spans="1:13" ht="45.75" customHeight="1" thickTop="1">
      <c r="C52" s="338" t="s">
        <v>571</v>
      </c>
      <c r="D52" s="1182" t="s">
        <v>210</v>
      </c>
      <c r="E52" s="1183"/>
      <c r="F52" s="123" t="s">
        <v>505</v>
      </c>
      <c r="G52" s="379" t="s">
        <v>742</v>
      </c>
      <c r="H52" s="379" t="s">
        <v>2186</v>
      </c>
      <c r="I52" s="340" t="s">
        <v>2187</v>
      </c>
      <c r="J52" s="349" t="s">
        <v>2187</v>
      </c>
    </row>
    <row r="53" spans="1:13" ht="30.75" customHeight="1" thickBot="1">
      <c r="A53" s="155" t="s">
        <v>725</v>
      </c>
      <c r="C53" s="152" t="s">
        <v>568</v>
      </c>
      <c r="D53" s="146" t="s">
        <v>572</v>
      </c>
      <c r="E53" s="145" t="s">
        <v>620</v>
      </c>
      <c r="F53" s="153" t="s">
        <v>2185</v>
      </c>
      <c r="G53" s="382" t="s">
        <v>573</v>
      </c>
      <c r="H53" s="380" t="s">
        <v>2188</v>
      </c>
      <c r="I53" s="341" t="s">
        <v>2188</v>
      </c>
      <c r="J53" s="350" t="s">
        <v>2188</v>
      </c>
    </row>
    <row r="54" spans="1:13" ht="15.75" thickTop="1">
      <c r="A54" s="148" t="s">
        <v>720</v>
      </c>
      <c r="B54" s="149" t="s">
        <v>721</v>
      </c>
      <c r="C54" s="150">
        <v>0</v>
      </c>
      <c r="D54" s="156">
        <v>0</v>
      </c>
      <c r="E54" s="156">
        <v>0</v>
      </c>
      <c r="F54" s="148"/>
      <c r="G54" s="377"/>
      <c r="H54" s="377"/>
      <c r="I54" s="347"/>
      <c r="J54" s="351"/>
    </row>
    <row r="55" spans="1:13">
      <c r="A55" s="148" t="s">
        <v>722</v>
      </c>
      <c r="B55" s="149" t="s">
        <v>558</v>
      </c>
      <c r="C55" s="150">
        <v>16460</v>
      </c>
      <c r="D55" s="156">
        <v>0</v>
      </c>
      <c r="E55" s="156">
        <v>-3500</v>
      </c>
      <c r="F55" s="148"/>
      <c r="G55" s="377"/>
      <c r="H55" s="377">
        <v>70000</v>
      </c>
      <c r="I55" s="347">
        <v>70000</v>
      </c>
      <c r="J55" s="351">
        <v>70000</v>
      </c>
    </row>
    <row r="56" spans="1:13">
      <c r="A56" s="148" t="s">
        <v>723</v>
      </c>
      <c r="B56" s="149" t="s">
        <v>715</v>
      </c>
      <c r="C56" s="150">
        <v>4574</v>
      </c>
      <c r="D56" s="156">
        <v>25550</v>
      </c>
      <c r="E56" s="156">
        <v>0</v>
      </c>
      <c r="F56" s="150">
        <v>0</v>
      </c>
      <c r="G56" s="158"/>
      <c r="H56" s="158"/>
      <c r="I56" s="343"/>
      <c r="J56" s="352"/>
    </row>
    <row r="57" spans="1:13">
      <c r="A57" s="148" t="s">
        <v>724</v>
      </c>
      <c r="B57" s="149" t="s">
        <v>149</v>
      </c>
      <c r="C57" s="150">
        <v>0</v>
      </c>
      <c r="D57" s="156">
        <v>0</v>
      </c>
      <c r="E57" s="156">
        <v>0</v>
      </c>
      <c r="F57" s="148"/>
      <c r="G57" s="377"/>
      <c r="H57" s="377"/>
      <c r="I57" s="347"/>
      <c r="J57" s="351"/>
    </row>
    <row r="58" spans="1:13" ht="32.25" thickBot="1">
      <c r="A58" s="336" t="s">
        <v>730</v>
      </c>
      <c r="B58" s="337"/>
      <c r="C58" s="335">
        <f t="shared" ref="C58:J58" si="5">SUM(C54:C57)</f>
        <v>21034</v>
      </c>
      <c r="D58" s="333">
        <f t="shared" si="5"/>
        <v>25550</v>
      </c>
      <c r="E58" s="333">
        <f t="shared" si="5"/>
        <v>-3500</v>
      </c>
      <c r="F58" s="332">
        <f t="shared" si="5"/>
        <v>0</v>
      </c>
      <c r="G58" s="332">
        <f t="shared" si="5"/>
        <v>0</v>
      </c>
      <c r="H58" s="332">
        <f t="shared" si="5"/>
        <v>70000</v>
      </c>
      <c r="I58" s="346">
        <f t="shared" si="5"/>
        <v>70000</v>
      </c>
      <c r="J58" s="348">
        <f t="shared" si="5"/>
        <v>70000</v>
      </c>
    </row>
    <row r="59" spans="1:13" ht="15.75" thickTop="1">
      <c r="G59" s="160"/>
      <c r="H59" s="160"/>
      <c r="I59" s="342"/>
      <c r="J59" s="120"/>
    </row>
    <row r="60" spans="1:13">
      <c r="G60" s="160"/>
      <c r="H60" s="160"/>
      <c r="I60" s="342"/>
      <c r="J60" s="120"/>
      <c r="M60" s="120">
        <f>SUM(H38,H44,H58)</f>
        <v>350000</v>
      </c>
    </row>
    <row r="61" spans="1:13" ht="15.75" thickBot="1">
      <c r="G61" s="160"/>
      <c r="H61" s="160"/>
      <c r="I61" s="342"/>
      <c r="J61" s="120"/>
    </row>
    <row r="62" spans="1:13" ht="16.5" thickTop="1">
      <c r="C62" s="338" t="s">
        <v>571</v>
      </c>
      <c r="D62" s="1182" t="s">
        <v>210</v>
      </c>
      <c r="E62" s="1183"/>
      <c r="F62" s="123" t="s">
        <v>505</v>
      </c>
      <c r="G62" s="379" t="s">
        <v>742</v>
      </c>
      <c r="H62" s="379" t="s">
        <v>2186</v>
      </c>
      <c r="I62" s="340" t="s">
        <v>2187</v>
      </c>
      <c r="J62" s="349" t="s">
        <v>2187</v>
      </c>
    </row>
    <row r="63" spans="1:13" ht="27" customHeight="1" thickBot="1">
      <c r="C63" s="152" t="s">
        <v>568</v>
      </c>
      <c r="D63" s="146" t="s">
        <v>572</v>
      </c>
      <c r="E63" s="145" t="s">
        <v>620</v>
      </c>
      <c r="F63" s="153" t="s">
        <v>2185</v>
      </c>
      <c r="G63" s="380" t="s">
        <v>573</v>
      </c>
      <c r="H63" s="415" t="s">
        <v>2188</v>
      </c>
      <c r="I63" s="341" t="s">
        <v>2188</v>
      </c>
      <c r="J63" s="350" t="s">
        <v>2188</v>
      </c>
    </row>
    <row r="64" spans="1:13" ht="16.5" thickTop="1">
      <c r="A64" s="155" t="s">
        <v>204</v>
      </c>
      <c r="C64" s="151">
        <f>C58+C48+C38+C29</f>
        <v>906908</v>
      </c>
      <c r="D64" s="151">
        <f>D58+D48+D38+D29</f>
        <v>70000</v>
      </c>
      <c r="E64" s="151">
        <f>E58+E48+E38+E29</f>
        <v>37380</v>
      </c>
      <c r="F64" s="151">
        <f>F58+F48+F38+F29</f>
        <v>72450</v>
      </c>
      <c r="G64" s="159">
        <f>G58+G48+G38+G29</f>
        <v>215000</v>
      </c>
      <c r="H64" s="159">
        <f>SUM(H58,H48,H38,H29)</f>
        <v>350000</v>
      </c>
      <c r="I64" s="344">
        <f>I58+I48+I38+I29</f>
        <v>466000</v>
      </c>
      <c r="J64" s="353">
        <f>J58+J48+J38+J29</f>
        <v>178000</v>
      </c>
    </row>
    <row r="65" spans="1:10">
      <c r="G65" s="160"/>
      <c r="H65" s="160"/>
      <c r="I65" s="342"/>
      <c r="J65" s="120"/>
    </row>
    <row r="66" spans="1:10">
      <c r="G66" s="160"/>
      <c r="H66" s="160"/>
      <c r="I66" s="342"/>
      <c r="J66" s="120"/>
    </row>
    <row r="67" spans="1:10" ht="48" thickBot="1">
      <c r="A67" s="334" t="s">
        <v>731</v>
      </c>
      <c r="B67" s="331"/>
      <c r="C67" s="335">
        <f t="shared" ref="C67:J67" si="6">C21-C64</f>
        <v>-767569</v>
      </c>
      <c r="D67" s="335">
        <f t="shared" si="6"/>
        <v>0</v>
      </c>
      <c r="E67" s="335">
        <f t="shared" si="6"/>
        <v>134944</v>
      </c>
      <c r="F67" s="335">
        <f t="shared" si="6"/>
        <v>25550</v>
      </c>
      <c r="G67" s="332">
        <f t="shared" si="6"/>
        <v>3650</v>
      </c>
      <c r="H67" s="332">
        <f t="shared" si="6"/>
        <v>-89350</v>
      </c>
      <c r="I67" s="346">
        <f t="shared" si="6"/>
        <v>-225600</v>
      </c>
      <c r="J67" s="348">
        <f t="shared" si="6"/>
        <v>47400</v>
      </c>
    </row>
    <row r="68" spans="1:10" ht="15.75" thickTop="1"/>
    <row r="1146" spans="17:18">
      <c r="Q1146" t="s">
        <v>2272</v>
      </c>
      <c r="R1146">
        <f>K1146-J1146</f>
        <v>0</v>
      </c>
    </row>
  </sheetData>
  <mergeCells count="8">
    <mergeCell ref="D52:E52"/>
    <mergeCell ref="D62:E62"/>
    <mergeCell ref="D26:E26"/>
    <mergeCell ref="B1:G1"/>
    <mergeCell ref="D4:E4"/>
    <mergeCell ref="A24:F24"/>
    <mergeCell ref="D31:E31"/>
    <mergeCell ref="D41:E41"/>
  </mergeCells>
  <printOptions horizontalCentered="1"/>
  <pageMargins left="0.25" right="0.25" top="0.75" bottom="0.75" header="0.3" footer="0.3"/>
  <pageSetup scale="87" orientation="portrait" r:id="rId1"/>
  <headerFooter>
    <oddHeader>&amp;C&amp;14</oddHeader>
  </headerFooter>
  <rowBreaks count="3" manualBreakCount="3">
    <brk id="22" max="16383" man="1"/>
    <brk id="51" max="16383" man="1"/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633"/>
  <sheetViews>
    <sheetView topLeftCell="A100" workbookViewId="0">
      <selection activeCell="O1158" sqref="O1158:P1158"/>
    </sheetView>
  </sheetViews>
  <sheetFormatPr defaultRowHeight="15"/>
  <cols>
    <col min="1" max="1" width="40.5703125" bestFit="1" customWidth="1"/>
    <col min="2" max="2" width="18.42578125" bestFit="1" customWidth="1"/>
    <col min="3" max="4" width="17.42578125" bestFit="1" customWidth="1"/>
    <col min="5" max="5" width="18.42578125" bestFit="1" customWidth="1"/>
    <col min="6" max="6" width="16.42578125" bestFit="1" customWidth="1"/>
    <col min="7" max="8" width="11.5703125" customWidth="1"/>
    <col min="9" max="9" width="18.42578125" bestFit="1" customWidth="1"/>
    <col min="10" max="10" width="11.5703125" customWidth="1"/>
  </cols>
  <sheetData>
    <row r="1" spans="1:9" ht="45">
      <c r="A1" s="394" t="s">
        <v>2273</v>
      </c>
    </row>
    <row r="2" spans="1:9">
      <c r="A2" s="177">
        <v>42298.636805555558</v>
      </c>
      <c r="D2" t="s">
        <v>795</v>
      </c>
      <c r="E2" t="s">
        <v>796</v>
      </c>
      <c r="I2" t="s">
        <v>797</v>
      </c>
    </row>
    <row r="3" spans="1:9">
      <c r="D3" t="s">
        <v>798</v>
      </c>
      <c r="E3" t="s">
        <v>799</v>
      </c>
    </row>
    <row r="4" spans="1:9">
      <c r="D4" t="s">
        <v>800</v>
      </c>
      <c r="E4" t="s">
        <v>801</v>
      </c>
    </row>
    <row r="5" spans="1:9">
      <c r="A5" t="s">
        <v>747</v>
      </c>
    </row>
    <row r="6" spans="1:9">
      <c r="A6" t="s">
        <v>748</v>
      </c>
    </row>
    <row r="7" spans="1:9">
      <c r="C7" t="s">
        <v>802</v>
      </c>
      <c r="E7" t="s">
        <v>802</v>
      </c>
      <c r="G7" t="s">
        <v>802</v>
      </c>
      <c r="I7" t="s">
        <v>802</v>
      </c>
    </row>
    <row r="8" spans="1:9">
      <c r="B8" t="s">
        <v>803</v>
      </c>
      <c r="C8" t="s">
        <v>804</v>
      </c>
      <c r="D8" t="s">
        <v>805</v>
      </c>
      <c r="E8" t="s">
        <v>806</v>
      </c>
      <c r="F8" t="s">
        <v>803</v>
      </c>
      <c r="G8" t="s">
        <v>807</v>
      </c>
      <c r="H8" t="s">
        <v>803</v>
      </c>
      <c r="I8" t="s">
        <v>808</v>
      </c>
    </row>
    <row r="9" spans="1:9">
      <c r="B9" t="s">
        <v>809</v>
      </c>
      <c r="C9" t="s">
        <v>810</v>
      </c>
      <c r="D9" t="s">
        <v>811</v>
      </c>
      <c r="E9" t="s">
        <v>812</v>
      </c>
      <c r="F9" t="s">
        <v>809</v>
      </c>
      <c r="G9" t="s">
        <v>812</v>
      </c>
      <c r="H9" t="s">
        <v>809</v>
      </c>
      <c r="I9" t="s">
        <v>813</v>
      </c>
    </row>
    <row r="10" spans="1:9">
      <c r="A10" t="s">
        <v>814</v>
      </c>
      <c r="B10" t="s">
        <v>767</v>
      </c>
      <c r="C10" t="s">
        <v>760</v>
      </c>
      <c r="D10" t="s">
        <v>760</v>
      </c>
      <c r="E10" t="s">
        <v>767</v>
      </c>
      <c r="F10" t="s">
        <v>750</v>
      </c>
      <c r="G10" t="s">
        <v>767</v>
      </c>
      <c r="H10" t="s">
        <v>750</v>
      </c>
      <c r="I10" t="s">
        <v>767</v>
      </c>
    </row>
    <row r="12" spans="1:9">
      <c r="A12" t="s">
        <v>749</v>
      </c>
    </row>
    <row r="13" spans="1:9">
      <c r="A13" t="s">
        <v>750</v>
      </c>
    </row>
    <row r="15" spans="1:9">
      <c r="A15" t="s">
        <v>0</v>
      </c>
      <c r="B15" s="178">
        <v>8504012</v>
      </c>
      <c r="C15" s="178">
        <v>8727122.3800000008</v>
      </c>
      <c r="D15" s="178">
        <v>8735000</v>
      </c>
      <c r="E15" s="178">
        <v>8803031.3000000007</v>
      </c>
      <c r="F15" s="178">
        <v>9135000</v>
      </c>
      <c r="G15" s="178">
        <v>8902635.5899999999</v>
      </c>
      <c r="H15" s="178">
        <v>9438599</v>
      </c>
      <c r="I15" s="178">
        <v>9601846.75</v>
      </c>
    </row>
    <row r="16" spans="1:9">
      <c r="A16" t="s">
        <v>151</v>
      </c>
      <c r="B16" s="178">
        <v>363200</v>
      </c>
      <c r="C16" s="178">
        <v>619977.86</v>
      </c>
      <c r="D16" s="178">
        <v>477000</v>
      </c>
      <c r="E16" s="178">
        <v>426876.35</v>
      </c>
      <c r="F16" s="178">
        <v>531641</v>
      </c>
      <c r="G16" s="178">
        <v>475143.74</v>
      </c>
      <c r="H16" s="178">
        <v>494158</v>
      </c>
      <c r="I16" s="178">
        <v>808639.8</v>
      </c>
    </row>
    <row r="17" spans="1:9">
      <c r="A17" t="s">
        <v>607</v>
      </c>
      <c r="B17" s="178">
        <v>61828</v>
      </c>
      <c r="C17" s="178">
        <v>72205.240000000005</v>
      </c>
      <c r="D17" s="178">
        <v>11538</v>
      </c>
      <c r="E17" s="178">
        <v>24925</v>
      </c>
      <c r="F17" s="178">
        <v>11538</v>
      </c>
      <c r="G17" s="178">
        <v>19135.21</v>
      </c>
      <c r="H17" s="178">
        <v>23538</v>
      </c>
      <c r="I17" s="178">
        <v>84594.52</v>
      </c>
    </row>
    <row r="18" spans="1:9">
      <c r="A18" t="s">
        <v>218</v>
      </c>
      <c r="B18" s="178">
        <v>206500</v>
      </c>
      <c r="C18" s="178">
        <v>169304.89</v>
      </c>
      <c r="D18" s="178">
        <v>198797</v>
      </c>
      <c r="E18" s="178">
        <v>151127.75</v>
      </c>
      <c r="F18" s="178">
        <v>203612</v>
      </c>
      <c r="G18" s="178">
        <v>169984.27</v>
      </c>
      <c r="H18" s="178">
        <v>199797</v>
      </c>
      <c r="I18" s="178">
        <v>199277.44</v>
      </c>
    </row>
    <row r="19" spans="1:9">
      <c r="A19" t="s">
        <v>154</v>
      </c>
      <c r="B19" s="178">
        <v>1200000</v>
      </c>
      <c r="C19" s="178">
        <v>1205286.81</v>
      </c>
      <c r="D19" s="178">
        <v>1300000</v>
      </c>
      <c r="E19" s="178">
        <v>1572591.36</v>
      </c>
      <c r="F19" s="178">
        <v>1300000</v>
      </c>
      <c r="G19" s="178">
        <v>1832806.1</v>
      </c>
      <c r="H19" s="178">
        <v>1700000</v>
      </c>
      <c r="I19" s="178">
        <v>1644829.74</v>
      </c>
    </row>
    <row r="20" spans="1:9">
      <c r="A20" t="s">
        <v>103</v>
      </c>
      <c r="B20" s="178">
        <v>5000</v>
      </c>
      <c r="C20">
        <v>7.0000000000000007E-2</v>
      </c>
      <c r="D20">
        <v>100</v>
      </c>
      <c r="E20">
        <v>-282.86</v>
      </c>
      <c r="F20">
        <v>500</v>
      </c>
      <c r="G20">
        <v>-138.13</v>
      </c>
      <c r="H20">
        <v>500</v>
      </c>
      <c r="I20" s="178">
        <v>1279.5899999999999</v>
      </c>
    </row>
    <row r="21" spans="1:9">
      <c r="A21" t="s">
        <v>608</v>
      </c>
      <c r="B21">
        <v>0</v>
      </c>
      <c r="C21" s="178">
        <v>5680</v>
      </c>
      <c r="D21">
        <v>0</v>
      </c>
      <c r="E21">
        <v>795</v>
      </c>
      <c r="F21">
        <v>0</v>
      </c>
      <c r="G21" s="178">
        <v>6110</v>
      </c>
      <c r="H21" s="178">
        <v>3500</v>
      </c>
      <c r="I21" s="178">
        <v>2075</v>
      </c>
    </row>
    <row r="22" spans="1:9">
      <c r="A22" t="s">
        <v>107</v>
      </c>
      <c r="B22" s="178">
        <v>267812.08</v>
      </c>
      <c r="C22" s="178">
        <v>270008.62</v>
      </c>
      <c r="D22" s="178">
        <v>104000</v>
      </c>
      <c r="E22" s="178">
        <v>133625.16</v>
      </c>
      <c r="F22" s="178">
        <v>109000</v>
      </c>
      <c r="G22" s="178">
        <v>118094.95</v>
      </c>
      <c r="H22" s="178">
        <v>142000</v>
      </c>
      <c r="I22" s="178">
        <v>191559.3</v>
      </c>
    </row>
    <row r="23" spans="1:9">
      <c r="A23" t="s">
        <v>157</v>
      </c>
      <c r="B23" s="178">
        <v>805000</v>
      </c>
      <c r="C23" s="178">
        <v>339824.2</v>
      </c>
      <c r="D23" s="178">
        <v>535000</v>
      </c>
      <c r="E23" s="178">
        <v>289917.5</v>
      </c>
      <c r="F23" s="178">
        <v>1835846.5</v>
      </c>
      <c r="G23" s="178">
        <v>1443713.07</v>
      </c>
      <c r="H23" s="178">
        <v>1013351</v>
      </c>
      <c r="I23" s="178">
        <v>963344.2</v>
      </c>
    </row>
    <row r="24" spans="1:9">
      <c r="B24" t="s">
        <v>753</v>
      </c>
      <c r="C24" t="s">
        <v>753</v>
      </c>
      <c r="D24" t="s">
        <v>753</v>
      </c>
      <c r="E24" t="s">
        <v>753</v>
      </c>
    </row>
    <row r="25" spans="1:9">
      <c r="F25" t="s">
        <v>753</v>
      </c>
      <c r="G25" t="s">
        <v>753</v>
      </c>
      <c r="H25" t="s">
        <v>753</v>
      </c>
      <c r="I25" t="s">
        <v>753</v>
      </c>
    </row>
    <row r="27" spans="1:9">
      <c r="A27" t="s">
        <v>206</v>
      </c>
      <c r="B27" s="178">
        <v>11413352.08</v>
      </c>
      <c r="C27" s="178">
        <v>11409410.07</v>
      </c>
      <c r="D27" s="178">
        <v>11361435</v>
      </c>
      <c r="E27" s="178">
        <v>11402606.560000001</v>
      </c>
      <c r="F27" s="178">
        <v>13127137.5</v>
      </c>
      <c r="G27" s="178">
        <v>12967484.800000001</v>
      </c>
      <c r="H27" s="178">
        <v>13015443</v>
      </c>
      <c r="I27" s="178">
        <v>13497446.34</v>
      </c>
    </row>
    <row r="29" spans="1:9">
      <c r="A29" t="s">
        <v>751</v>
      </c>
    </row>
    <row r="30" spans="1:9">
      <c r="A30" t="s">
        <v>752</v>
      </c>
    </row>
    <row r="33" spans="1:9">
      <c r="A33" t="s">
        <v>159</v>
      </c>
    </row>
    <row r="34" spans="1:9">
      <c r="A34" t="s">
        <v>753</v>
      </c>
    </row>
    <row r="35" spans="1:9">
      <c r="A35" t="s">
        <v>774</v>
      </c>
      <c r="B35" s="178">
        <v>245987.08</v>
      </c>
      <c r="C35" s="178">
        <v>237435.1</v>
      </c>
      <c r="D35" s="178">
        <v>208927</v>
      </c>
      <c r="E35" s="178">
        <v>194596.54</v>
      </c>
      <c r="F35" s="178">
        <v>232030.07</v>
      </c>
      <c r="G35" s="178">
        <v>220130.26</v>
      </c>
      <c r="H35" s="178">
        <v>219606</v>
      </c>
      <c r="I35" s="178">
        <v>218781.45</v>
      </c>
    </row>
    <row r="36" spans="1:9">
      <c r="A36" t="s">
        <v>170</v>
      </c>
      <c r="B36" s="178">
        <v>38950</v>
      </c>
      <c r="C36" s="178">
        <v>31989.56</v>
      </c>
      <c r="D36" s="178">
        <v>32750</v>
      </c>
      <c r="E36" s="178">
        <v>19512.87</v>
      </c>
      <c r="F36" s="178">
        <v>57364.93</v>
      </c>
      <c r="G36" s="178">
        <v>56324.160000000003</v>
      </c>
      <c r="H36" s="178">
        <v>108486</v>
      </c>
      <c r="I36" s="178">
        <v>86498.78</v>
      </c>
    </row>
    <row r="37" spans="1:9">
      <c r="A37" t="s">
        <v>138</v>
      </c>
      <c r="B37" s="178">
        <v>6500</v>
      </c>
      <c r="C37" s="178">
        <v>3492.63</v>
      </c>
      <c r="D37" s="178">
        <v>6000</v>
      </c>
      <c r="E37" s="178">
        <v>3318.89</v>
      </c>
      <c r="F37" s="178">
        <v>3270</v>
      </c>
      <c r="G37" s="178">
        <v>2805.12</v>
      </c>
      <c r="H37" s="178">
        <v>4100</v>
      </c>
      <c r="I37" s="178">
        <v>2174.48</v>
      </c>
    </row>
    <row r="38" spans="1:9">
      <c r="B38" t="s">
        <v>753</v>
      </c>
      <c r="C38" t="s">
        <v>753</v>
      </c>
      <c r="D38" t="s">
        <v>753</v>
      </c>
      <c r="E38" t="s">
        <v>753</v>
      </c>
    </row>
    <row r="39" spans="1:9">
      <c r="F39" t="s">
        <v>753</v>
      </c>
      <c r="G39" t="s">
        <v>753</v>
      </c>
      <c r="H39" t="s">
        <v>753</v>
      </c>
      <c r="I39" t="s">
        <v>753</v>
      </c>
    </row>
    <row r="40" spans="1:9">
      <c r="A40" t="s">
        <v>162</v>
      </c>
      <c r="B40" s="178">
        <v>291437.08</v>
      </c>
      <c r="C40" s="178">
        <v>272917.28999999998</v>
      </c>
      <c r="D40" s="178">
        <v>247677</v>
      </c>
      <c r="E40" s="178">
        <v>217428.3</v>
      </c>
      <c r="F40" s="178">
        <v>292665</v>
      </c>
      <c r="G40" s="178">
        <v>279259.53999999998</v>
      </c>
      <c r="H40" s="178">
        <v>332192</v>
      </c>
      <c r="I40" s="178">
        <v>307454.71000000002</v>
      </c>
    </row>
    <row r="42" spans="1:9">
      <c r="A42" t="s">
        <v>163</v>
      </c>
    </row>
    <row r="43" spans="1:9">
      <c r="A43" t="s">
        <v>754</v>
      </c>
    </row>
    <row r="44" spans="1:9">
      <c r="A44" t="s">
        <v>774</v>
      </c>
      <c r="B44">
        <v>0</v>
      </c>
      <c r="C44">
        <v>0</v>
      </c>
      <c r="D44" s="178">
        <v>288596</v>
      </c>
      <c r="E44" s="178">
        <v>285875.71999999997</v>
      </c>
      <c r="F44" s="178">
        <v>319753</v>
      </c>
      <c r="G44" s="178">
        <v>309462.67</v>
      </c>
      <c r="H44" s="178">
        <v>227171.8</v>
      </c>
      <c r="I44" s="178">
        <v>220244.43</v>
      </c>
    </row>
    <row r="45" spans="1:9">
      <c r="A45" t="s">
        <v>170</v>
      </c>
      <c r="B45">
        <v>0</v>
      </c>
      <c r="C45">
        <v>0</v>
      </c>
      <c r="D45" s="178">
        <v>166150</v>
      </c>
      <c r="E45" s="178">
        <v>45484.67</v>
      </c>
      <c r="F45" s="178">
        <v>96734</v>
      </c>
      <c r="G45" s="178">
        <v>87896.45</v>
      </c>
      <c r="H45" s="178">
        <v>85690.57</v>
      </c>
      <c r="I45" s="178">
        <v>69777.990000000005</v>
      </c>
    </row>
    <row r="46" spans="1:9">
      <c r="A46" t="s">
        <v>138</v>
      </c>
      <c r="B46">
        <v>0</v>
      </c>
      <c r="C46">
        <v>0</v>
      </c>
      <c r="D46" s="178">
        <v>18000</v>
      </c>
      <c r="E46" s="178">
        <v>7021.39</v>
      </c>
      <c r="F46" s="178">
        <v>8025</v>
      </c>
      <c r="G46" s="178">
        <v>2922.77</v>
      </c>
      <c r="H46" s="178">
        <v>3430</v>
      </c>
      <c r="I46" s="178">
        <v>1143.53</v>
      </c>
    </row>
    <row r="47" spans="1:9">
      <c r="A47" t="s">
        <v>165</v>
      </c>
      <c r="B47">
        <v>0</v>
      </c>
      <c r="C47">
        <v>0</v>
      </c>
      <c r="D47">
        <v>0</v>
      </c>
      <c r="E47">
        <v>0</v>
      </c>
      <c r="F47" s="178">
        <v>1300</v>
      </c>
      <c r="G47">
        <v>0</v>
      </c>
      <c r="H47">
        <v>0</v>
      </c>
      <c r="I47">
        <v>0</v>
      </c>
    </row>
    <row r="48" spans="1:9">
      <c r="B48" t="s">
        <v>753</v>
      </c>
      <c r="C48" t="s">
        <v>753</v>
      </c>
      <c r="D48" t="s">
        <v>753</v>
      </c>
      <c r="E48" t="s">
        <v>753</v>
      </c>
    </row>
    <row r="49" spans="1:9">
      <c r="F49" t="s">
        <v>753</v>
      </c>
      <c r="G49" t="s">
        <v>753</v>
      </c>
      <c r="H49" t="s">
        <v>753</v>
      </c>
      <c r="I49" t="s">
        <v>753</v>
      </c>
    </row>
    <row r="50" spans="1:9">
      <c r="A50" t="s">
        <v>167</v>
      </c>
      <c r="B50">
        <v>0</v>
      </c>
      <c r="C50">
        <v>0</v>
      </c>
      <c r="D50" s="178">
        <v>472746</v>
      </c>
      <c r="E50" s="178">
        <v>338381.78</v>
      </c>
      <c r="F50" s="178">
        <v>425812</v>
      </c>
      <c r="G50" s="178">
        <v>400281.89</v>
      </c>
      <c r="H50" s="178">
        <v>316292.37</v>
      </c>
      <c r="I50" s="178">
        <v>291165.95</v>
      </c>
    </row>
    <row r="52" spans="1:9">
      <c r="A52" t="s">
        <v>139</v>
      </c>
    </row>
    <row r="53" spans="1:9">
      <c r="A53" t="s">
        <v>755</v>
      </c>
    </row>
    <row r="54" spans="1:9">
      <c r="A54" t="s">
        <v>774</v>
      </c>
      <c r="B54">
        <v>0</v>
      </c>
      <c r="C54">
        <v>0</v>
      </c>
      <c r="D54">
        <v>0</v>
      </c>
      <c r="E54">
        <v>0</v>
      </c>
      <c r="F54" s="178">
        <v>90434.34</v>
      </c>
      <c r="G54" s="178">
        <v>90567.21</v>
      </c>
      <c r="H54" s="178">
        <v>106888</v>
      </c>
      <c r="I54" s="178">
        <v>108202.66</v>
      </c>
    </row>
    <row r="55" spans="1:9">
      <c r="A55" t="s">
        <v>170</v>
      </c>
      <c r="B55">
        <v>0</v>
      </c>
      <c r="C55">
        <v>0</v>
      </c>
      <c r="D55">
        <v>0</v>
      </c>
      <c r="E55" s="178">
        <v>8494</v>
      </c>
      <c r="F55" s="178">
        <v>238144.04</v>
      </c>
      <c r="G55" s="178">
        <v>165128.01999999999</v>
      </c>
      <c r="H55" s="178">
        <v>48700</v>
      </c>
      <c r="I55" s="178">
        <v>36631.26</v>
      </c>
    </row>
    <row r="56" spans="1:9">
      <c r="A56" t="s">
        <v>138</v>
      </c>
      <c r="B56">
        <v>0</v>
      </c>
      <c r="C56">
        <v>0</v>
      </c>
      <c r="D56">
        <v>0</v>
      </c>
      <c r="E56">
        <v>0</v>
      </c>
      <c r="F56" s="178">
        <v>25100</v>
      </c>
      <c r="G56" s="178">
        <v>20531.939999999999</v>
      </c>
      <c r="H56" s="178">
        <v>16017</v>
      </c>
      <c r="I56" s="178">
        <v>8294.5400000000009</v>
      </c>
    </row>
    <row r="57" spans="1:9">
      <c r="B57" t="s">
        <v>753</v>
      </c>
      <c r="C57" t="s">
        <v>753</v>
      </c>
      <c r="D57" t="s">
        <v>753</v>
      </c>
      <c r="E57" t="s">
        <v>753</v>
      </c>
    </row>
    <row r="58" spans="1:9">
      <c r="F58" t="s">
        <v>753</v>
      </c>
      <c r="G58" t="s">
        <v>753</v>
      </c>
      <c r="H58" t="s">
        <v>753</v>
      </c>
      <c r="I58" t="s">
        <v>753</v>
      </c>
    </row>
    <row r="59" spans="1:9">
      <c r="A59" t="s">
        <v>169</v>
      </c>
      <c r="B59">
        <v>0</v>
      </c>
      <c r="C59">
        <v>0</v>
      </c>
      <c r="D59">
        <v>0</v>
      </c>
      <c r="E59" s="178">
        <v>8494</v>
      </c>
      <c r="F59" s="178">
        <v>353678.38</v>
      </c>
      <c r="G59" s="178">
        <v>276227.17</v>
      </c>
      <c r="H59" s="178">
        <v>171605</v>
      </c>
      <c r="I59" s="178">
        <v>153128.46</v>
      </c>
    </row>
    <row r="61" spans="1:9">
      <c r="A61" t="s">
        <v>756</v>
      </c>
    </row>
    <row r="62" spans="1:9">
      <c r="A62" t="s">
        <v>757</v>
      </c>
    </row>
    <row r="63" spans="1:9">
      <c r="A63" t="s">
        <v>774</v>
      </c>
      <c r="B63" s="178">
        <v>199782</v>
      </c>
      <c r="C63" s="178">
        <v>186075.99</v>
      </c>
      <c r="D63" s="178">
        <v>48135</v>
      </c>
      <c r="E63" s="178">
        <v>51290.7</v>
      </c>
      <c r="F63">
        <v>0</v>
      </c>
      <c r="G63">
        <v>0</v>
      </c>
      <c r="H63">
        <v>0</v>
      </c>
      <c r="I63">
        <v>0</v>
      </c>
    </row>
    <row r="64" spans="1:9">
      <c r="A64" t="s">
        <v>170</v>
      </c>
      <c r="B64" s="178">
        <v>1207895</v>
      </c>
      <c r="C64" s="178">
        <v>1008121.03</v>
      </c>
      <c r="D64" s="178">
        <v>661916</v>
      </c>
      <c r="E64" s="178">
        <v>773723.88</v>
      </c>
      <c r="F64">
        <v>0</v>
      </c>
      <c r="G64" s="178">
        <v>14899.26</v>
      </c>
      <c r="H64">
        <v>0</v>
      </c>
      <c r="I64">
        <v>0</v>
      </c>
    </row>
    <row r="65" spans="1:9">
      <c r="A65" t="s">
        <v>138</v>
      </c>
      <c r="B65" s="178">
        <v>108600</v>
      </c>
      <c r="C65" s="178">
        <v>136552.54999999999</v>
      </c>
      <c r="D65" s="178">
        <v>38000</v>
      </c>
      <c r="E65" s="178">
        <v>106457.54</v>
      </c>
      <c r="F65">
        <v>0</v>
      </c>
      <c r="G65">
        <v>29.99</v>
      </c>
      <c r="H65">
        <v>0</v>
      </c>
      <c r="I65">
        <v>0</v>
      </c>
    </row>
    <row r="66" spans="1:9">
      <c r="A66" t="s">
        <v>165</v>
      </c>
      <c r="B66" s="178">
        <v>18500</v>
      </c>
      <c r="C66" s="178">
        <v>5657.06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>
      <c r="A67" t="s">
        <v>172</v>
      </c>
      <c r="B67" s="178">
        <v>10000</v>
      </c>
      <c r="C67" s="178">
        <v>24608.32</v>
      </c>
      <c r="D67">
        <v>0</v>
      </c>
      <c r="E67" s="178">
        <v>419347.62</v>
      </c>
      <c r="F67">
        <v>0</v>
      </c>
      <c r="G67" s="178">
        <v>1037.3900000000001</v>
      </c>
      <c r="H67">
        <v>0</v>
      </c>
      <c r="I67">
        <v>0</v>
      </c>
    </row>
    <row r="68" spans="1:9">
      <c r="B68" t="s">
        <v>753</v>
      </c>
      <c r="C68" t="s">
        <v>753</v>
      </c>
      <c r="D68" t="s">
        <v>753</v>
      </c>
      <c r="E68" t="s">
        <v>753</v>
      </c>
    </row>
    <row r="69" spans="1:9">
      <c r="F69" t="s">
        <v>753</v>
      </c>
      <c r="G69" t="s">
        <v>753</v>
      </c>
      <c r="H69" t="s">
        <v>753</v>
      </c>
      <c r="I69" t="s">
        <v>753</v>
      </c>
    </row>
    <row r="70" spans="1:9">
      <c r="A70" t="s">
        <v>815</v>
      </c>
      <c r="B70" s="178">
        <v>1544777</v>
      </c>
      <c r="C70" s="178">
        <v>1361014.95</v>
      </c>
      <c r="D70" s="178">
        <v>748051</v>
      </c>
      <c r="E70" s="178">
        <v>1350819.74</v>
      </c>
      <c r="F70">
        <v>0</v>
      </c>
      <c r="G70" s="178">
        <v>15966.64</v>
      </c>
      <c r="H70">
        <v>0</v>
      </c>
      <c r="I70">
        <v>0</v>
      </c>
    </row>
    <row r="71" spans="1:9">
      <c r="A71" t="s">
        <v>794</v>
      </c>
    </row>
    <row r="72" spans="1:9">
      <c r="A72" s="177">
        <v>42298.636805555558</v>
      </c>
      <c r="D72" t="s">
        <v>795</v>
      </c>
      <c r="E72" t="s">
        <v>796</v>
      </c>
      <c r="I72" t="s">
        <v>816</v>
      </c>
    </row>
    <row r="73" spans="1:9">
      <c r="D73" t="s">
        <v>798</v>
      </c>
      <c r="E73" t="s">
        <v>799</v>
      </c>
    </row>
    <row r="74" spans="1:9">
      <c r="D74" t="s">
        <v>800</v>
      </c>
      <c r="E74" t="s">
        <v>801</v>
      </c>
    </row>
    <row r="75" spans="1:9">
      <c r="A75" t="s">
        <v>747</v>
      </c>
    </row>
    <row r="76" spans="1:9">
      <c r="A76" t="s">
        <v>748</v>
      </c>
    </row>
    <row r="77" spans="1:9">
      <c r="C77" t="s">
        <v>802</v>
      </c>
      <c r="E77" t="s">
        <v>802</v>
      </c>
      <c r="G77" t="s">
        <v>802</v>
      </c>
      <c r="I77" t="s">
        <v>802</v>
      </c>
    </row>
    <row r="78" spans="1:9">
      <c r="B78" t="s">
        <v>803</v>
      </c>
      <c r="C78" t="s">
        <v>804</v>
      </c>
      <c r="D78" t="s">
        <v>805</v>
      </c>
      <c r="E78" t="s">
        <v>806</v>
      </c>
      <c r="F78" t="s">
        <v>803</v>
      </c>
      <c r="G78" t="s">
        <v>807</v>
      </c>
      <c r="H78" t="s">
        <v>803</v>
      </c>
      <c r="I78" t="s">
        <v>808</v>
      </c>
    </row>
    <row r="79" spans="1:9">
      <c r="B79" t="s">
        <v>809</v>
      </c>
      <c r="C79" t="s">
        <v>810</v>
      </c>
      <c r="D79" t="s">
        <v>811</v>
      </c>
      <c r="E79" t="s">
        <v>812</v>
      </c>
      <c r="F79" t="s">
        <v>809</v>
      </c>
      <c r="G79" t="s">
        <v>812</v>
      </c>
      <c r="H79" t="s">
        <v>809</v>
      </c>
      <c r="I79" t="s">
        <v>813</v>
      </c>
    </row>
    <row r="80" spans="1:9">
      <c r="A80" t="s">
        <v>814</v>
      </c>
      <c r="B80" t="s">
        <v>767</v>
      </c>
      <c r="C80" t="s">
        <v>760</v>
      </c>
      <c r="D80" t="s">
        <v>760</v>
      </c>
      <c r="E80" t="s">
        <v>767</v>
      </c>
      <c r="F80" t="s">
        <v>750</v>
      </c>
      <c r="G80" t="s">
        <v>767</v>
      </c>
      <c r="H80" t="s">
        <v>750</v>
      </c>
      <c r="I80" t="s">
        <v>767</v>
      </c>
    </row>
    <row r="82" spans="1:9">
      <c r="A82" t="s">
        <v>140</v>
      </c>
    </row>
    <row r="83" spans="1:9">
      <c r="A83" t="s">
        <v>758</v>
      </c>
    </row>
    <row r="84" spans="1:9">
      <c r="A84" t="s">
        <v>774</v>
      </c>
      <c r="B84">
        <v>0</v>
      </c>
      <c r="C84">
        <v>0</v>
      </c>
      <c r="D84" s="178">
        <v>375133</v>
      </c>
      <c r="E84" s="178">
        <v>274861.56</v>
      </c>
      <c r="F84" s="178">
        <v>330742</v>
      </c>
      <c r="G84" s="178">
        <v>291933.46999999997</v>
      </c>
      <c r="H84" s="178">
        <v>367767.82</v>
      </c>
      <c r="I84" s="178">
        <v>292938.77</v>
      </c>
    </row>
    <row r="85" spans="1:9">
      <c r="A85" t="s">
        <v>170</v>
      </c>
      <c r="B85">
        <v>0</v>
      </c>
      <c r="C85">
        <v>0</v>
      </c>
      <c r="D85" s="178">
        <v>70000</v>
      </c>
      <c r="E85" s="178">
        <v>74498.559999999998</v>
      </c>
      <c r="F85" s="178">
        <v>639944.94999999995</v>
      </c>
      <c r="G85" s="178">
        <v>699938.17</v>
      </c>
      <c r="H85" s="178">
        <v>715193</v>
      </c>
      <c r="I85" s="178">
        <v>627823.21</v>
      </c>
    </row>
    <row r="86" spans="1:9">
      <c r="A86" t="s">
        <v>138</v>
      </c>
      <c r="B86">
        <v>0</v>
      </c>
      <c r="C86">
        <v>0</v>
      </c>
      <c r="D86" s="178">
        <v>13500</v>
      </c>
      <c r="E86" s="178">
        <v>7030.28</v>
      </c>
      <c r="F86" s="178">
        <v>8553</v>
      </c>
      <c r="G86" s="178">
        <v>8537.81</v>
      </c>
      <c r="H86" s="178">
        <v>6930</v>
      </c>
      <c r="I86" s="178">
        <v>7679.45</v>
      </c>
    </row>
    <row r="87" spans="1:9">
      <c r="A87" t="s">
        <v>165</v>
      </c>
      <c r="B87">
        <v>0</v>
      </c>
      <c r="C87">
        <v>0</v>
      </c>
      <c r="D87" s="178">
        <v>2500</v>
      </c>
      <c r="E87">
        <v>99.38</v>
      </c>
      <c r="F87">
        <v>0</v>
      </c>
      <c r="G87">
        <v>0</v>
      </c>
      <c r="H87">
        <v>0</v>
      </c>
      <c r="I87">
        <v>0</v>
      </c>
    </row>
    <row r="88" spans="1:9">
      <c r="A88" t="s">
        <v>172</v>
      </c>
      <c r="B88">
        <v>0</v>
      </c>
      <c r="C88">
        <v>0</v>
      </c>
      <c r="D88" s="178">
        <v>5000</v>
      </c>
      <c r="E88" s="178">
        <v>3999.23</v>
      </c>
      <c r="F88" s="178">
        <v>36277.33</v>
      </c>
      <c r="G88" s="178">
        <v>44707.98</v>
      </c>
      <c r="H88" s="178">
        <v>50000</v>
      </c>
      <c r="I88" s="178">
        <v>53772.75</v>
      </c>
    </row>
    <row r="89" spans="1:9">
      <c r="B89" t="s">
        <v>753</v>
      </c>
      <c r="C89" t="s">
        <v>753</v>
      </c>
      <c r="D89" t="s">
        <v>753</v>
      </c>
      <c r="E89" t="s">
        <v>753</v>
      </c>
    </row>
    <row r="90" spans="1:9">
      <c r="F90" t="s">
        <v>753</v>
      </c>
      <c r="G90" t="s">
        <v>753</v>
      </c>
      <c r="H90" t="s">
        <v>753</v>
      </c>
      <c r="I90" t="s">
        <v>753</v>
      </c>
    </row>
    <row r="91" spans="1:9">
      <c r="A91" t="s">
        <v>174</v>
      </c>
      <c r="B91">
        <v>0</v>
      </c>
      <c r="C91">
        <v>0</v>
      </c>
      <c r="D91" s="178">
        <v>466133</v>
      </c>
      <c r="E91" s="178">
        <v>360489.01</v>
      </c>
      <c r="F91" s="178">
        <v>1015517.28</v>
      </c>
      <c r="G91" s="178">
        <v>1045117.43</v>
      </c>
      <c r="H91" s="178">
        <v>1139890.82</v>
      </c>
      <c r="I91" s="178">
        <v>982214.18</v>
      </c>
    </row>
    <row r="93" spans="1:9">
      <c r="A93" t="s">
        <v>141</v>
      </c>
    </row>
    <row r="94" spans="1:9">
      <c r="A94" t="s">
        <v>759</v>
      </c>
    </row>
    <row r="95" spans="1:9">
      <c r="A95" t="s">
        <v>774</v>
      </c>
      <c r="B95">
        <v>0</v>
      </c>
      <c r="C95">
        <v>0</v>
      </c>
      <c r="D95">
        <v>0</v>
      </c>
      <c r="E95">
        <v>0</v>
      </c>
      <c r="F95" s="178">
        <v>42463.61</v>
      </c>
      <c r="G95" s="178">
        <v>24578.799999999999</v>
      </c>
      <c r="H95" s="178">
        <v>108800</v>
      </c>
      <c r="I95" s="178">
        <v>112573.63</v>
      </c>
    </row>
    <row r="96" spans="1:9">
      <c r="A96" t="s">
        <v>170</v>
      </c>
      <c r="B96">
        <v>0</v>
      </c>
      <c r="C96">
        <v>0</v>
      </c>
      <c r="D96">
        <v>0</v>
      </c>
      <c r="E96">
        <v>0</v>
      </c>
      <c r="F96">
        <v>0</v>
      </c>
      <c r="G96" s="178">
        <v>3713.77</v>
      </c>
      <c r="H96" s="178">
        <v>28895</v>
      </c>
      <c r="I96" s="178">
        <v>27058.22</v>
      </c>
    </row>
    <row r="97" spans="1:9">
      <c r="A97" t="s">
        <v>138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 s="178">
        <v>6692</v>
      </c>
      <c r="I97" s="178">
        <v>4534.59</v>
      </c>
    </row>
    <row r="98" spans="1:9">
      <c r="A98" t="s">
        <v>165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>
      <c r="B99" t="s">
        <v>753</v>
      </c>
      <c r="C99" t="s">
        <v>753</v>
      </c>
      <c r="D99" t="s">
        <v>753</v>
      </c>
      <c r="E99" t="s">
        <v>753</v>
      </c>
    </row>
    <row r="100" spans="1:9">
      <c r="F100" t="s">
        <v>753</v>
      </c>
      <c r="G100" t="s">
        <v>753</v>
      </c>
      <c r="H100" t="s">
        <v>753</v>
      </c>
      <c r="I100" t="s">
        <v>753</v>
      </c>
    </row>
    <row r="101" spans="1:9">
      <c r="A101" t="s">
        <v>142</v>
      </c>
      <c r="B101">
        <v>0</v>
      </c>
      <c r="C101">
        <v>0</v>
      </c>
      <c r="D101">
        <v>0</v>
      </c>
      <c r="E101">
        <v>0</v>
      </c>
      <c r="F101" s="178">
        <v>42463.61</v>
      </c>
      <c r="G101" s="178">
        <v>28292.57</v>
      </c>
      <c r="H101" s="178">
        <v>144387</v>
      </c>
      <c r="I101" s="178">
        <v>144166.44</v>
      </c>
    </row>
    <row r="103" spans="1:9">
      <c r="A103" t="s">
        <v>175</v>
      </c>
    </row>
    <row r="104" spans="1:9">
      <c r="A104" t="s">
        <v>760</v>
      </c>
    </row>
    <row r="105" spans="1:9">
      <c r="A105" t="s">
        <v>774</v>
      </c>
      <c r="B105" s="178">
        <v>76986</v>
      </c>
      <c r="C105" s="178">
        <v>75346.11</v>
      </c>
      <c r="D105" s="178">
        <v>77492</v>
      </c>
      <c r="E105" s="178">
        <v>75018.009999999995</v>
      </c>
      <c r="F105" s="178">
        <v>77834</v>
      </c>
      <c r="G105" s="178">
        <v>77324.27</v>
      </c>
      <c r="H105" s="178">
        <v>78799</v>
      </c>
      <c r="I105" s="178">
        <v>81398.789999999994</v>
      </c>
    </row>
    <row r="106" spans="1:9">
      <c r="A106" t="s">
        <v>170</v>
      </c>
      <c r="B106" s="178">
        <v>25700</v>
      </c>
      <c r="C106" s="178">
        <v>4725.1499999999996</v>
      </c>
      <c r="D106" s="178">
        <v>5700</v>
      </c>
      <c r="E106" s="178">
        <v>4063.93</v>
      </c>
      <c r="F106" s="178">
        <v>3230</v>
      </c>
      <c r="G106" s="178">
        <v>3050.44</v>
      </c>
      <c r="H106" s="178">
        <v>3397</v>
      </c>
      <c r="I106" s="178">
        <v>1456.55</v>
      </c>
    </row>
    <row r="107" spans="1:9">
      <c r="A107" t="s">
        <v>138</v>
      </c>
      <c r="B107" s="178">
        <v>4100</v>
      </c>
      <c r="C107" s="178">
        <v>1337.53</v>
      </c>
      <c r="D107" s="178">
        <v>3200</v>
      </c>
      <c r="E107" s="178">
        <v>1490.53</v>
      </c>
      <c r="F107" s="178">
        <v>1920</v>
      </c>
      <c r="G107" s="178">
        <v>1403.75</v>
      </c>
      <c r="H107" s="178">
        <v>2192.54</v>
      </c>
      <c r="I107" s="178">
        <v>1493.57</v>
      </c>
    </row>
    <row r="108" spans="1:9">
      <c r="A108" t="s">
        <v>165</v>
      </c>
      <c r="B108" s="178">
        <v>1250</v>
      </c>
      <c r="C108">
        <v>16.440000000000001</v>
      </c>
      <c r="D108">
        <v>250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>
      <c r="B109" t="s">
        <v>753</v>
      </c>
      <c r="C109" t="s">
        <v>753</v>
      </c>
      <c r="D109" t="s">
        <v>753</v>
      </c>
      <c r="E109" t="s">
        <v>753</v>
      </c>
    </row>
    <row r="110" spans="1:9">
      <c r="F110" t="s">
        <v>753</v>
      </c>
      <c r="G110" t="s">
        <v>753</v>
      </c>
      <c r="H110" t="s">
        <v>753</v>
      </c>
      <c r="I110" t="s">
        <v>753</v>
      </c>
    </row>
    <row r="111" spans="1:9">
      <c r="A111" t="s">
        <v>176</v>
      </c>
      <c r="B111" s="178">
        <v>108036</v>
      </c>
      <c r="C111" s="178">
        <v>81425.23</v>
      </c>
      <c r="D111" s="178">
        <v>86642</v>
      </c>
      <c r="E111" s="178">
        <v>80572.47</v>
      </c>
      <c r="F111" s="178">
        <v>82984</v>
      </c>
      <c r="G111" s="178">
        <v>81778.460000000006</v>
      </c>
      <c r="H111" s="178">
        <v>84388.54</v>
      </c>
      <c r="I111" s="178">
        <v>84348.91</v>
      </c>
    </row>
    <row r="113" spans="1:9">
      <c r="A113" t="s">
        <v>143</v>
      </c>
    </row>
    <row r="114" spans="1:9">
      <c r="A114" t="s">
        <v>761</v>
      </c>
    </row>
    <row r="115" spans="1:9">
      <c r="A115" t="s">
        <v>774</v>
      </c>
      <c r="B115">
        <v>0</v>
      </c>
      <c r="C115">
        <v>0</v>
      </c>
      <c r="D115" s="178">
        <v>57373</v>
      </c>
      <c r="E115" s="178">
        <v>71638.710000000006</v>
      </c>
      <c r="F115" s="178">
        <v>101031</v>
      </c>
      <c r="G115" s="178">
        <v>89872.66</v>
      </c>
      <c r="H115" s="178">
        <v>138283</v>
      </c>
      <c r="I115" s="178">
        <v>140445.68</v>
      </c>
    </row>
    <row r="116" spans="1:9">
      <c r="A116" t="s">
        <v>170</v>
      </c>
      <c r="B116">
        <v>0</v>
      </c>
      <c r="C116">
        <v>0</v>
      </c>
      <c r="D116" s="178">
        <v>57000</v>
      </c>
      <c r="E116" s="178">
        <v>61086.7</v>
      </c>
      <c r="F116" s="178">
        <v>230512</v>
      </c>
      <c r="G116" s="178">
        <v>186303.01</v>
      </c>
      <c r="H116" s="178">
        <v>317114</v>
      </c>
      <c r="I116" s="178">
        <v>265037.46999999997</v>
      </c>
    </row>
    <row r="117" spans="1:9">
      <c r="A117" t="s">
        <v>138</v>
      </c>
      <c r="B117">
        <v>0</v>
      </c>
      <c r="C117">
        <v>0</v>
      </c>
      <c r="D117" s="178">
        <v>5600</v>
      </c>
      <c r="E117" s="178">
        <v>3365.62</v>
      </c>
      <c r="F117" s="178">
        <v>4100</v>
      </c>
      <c r="G117" s="178">
        <v>1691.97</v>
      </c>
      <c r="H117" s="178">
        <v>3570</v>
      </c>
      <c r="I117" s="178">
        <v>3012.27</v>
      </c>
    </row>
    <row r="118" spans="1:9">
      <c r="A118" t="s">
        <v>165</v>
      </c>
      <c r="B118">
        <v>0</v>
      </c>
      <c r="C118">
        <v>0</v>
      </c>
      <c r="D118" s="178">
        <v>35000</v>
      </c>
      <c r="E118" s="178">
        <v>55472.55</v>
      </c>
      <c r="F118" s="178">
        <v>5500</v>
      </c>
      <c r="G118" s="178">
        <v>224840.66</v>
      </c>
      <c r="H118">
        <v>0</v>
      </c>
      <c r="I118">
        <v>0</v>
      </c>
    </row>
    <row r="119" spans="1:9">
      <c r="B119" t="s">
        <v>753</v>
      </c>
      <c r="C119" t="s">
        <v>753</v>
      </c>
      <c r="D119" t="s">
        <v>753</v>
      </c>
      <c r="E119" t="s">
        <v>753</v>
      </c>
    </row>
    <row r="120" spans="1:9">
      <c r="F120" t="s">
        <v>753</v>
      </c>
      <c r="G120" t="s">
        <v>753</v>
      </c>
      <c r="H120" t="s">
        <v>753</v>
      </c>
      <c r="I120" t="s">
        <v>753</v>
      </c>
    </row>
    <row r="121" spans="1:9">
      <c r="A121" t="s">
        <v>144</v>
      </c>
      <c r="B121">
        <v>0</v>
      </c>
      <c r="C121">
        <v>0</v>
      </c>
      <c r="D121" s="178">
        <v>154973</v>
      </c>
      <c r="E121" s="178">
        <v>191563.58</v>
      </c>
      <c r="F121" s="178">
        <v>341143</v>
      </c>
      <c r="G121" s="178">
        <v>502708.3</v>
      </c>
      <c r="H121" s="178">
        <v>458967</v>
      </c>
      <c r="I121" s="178">
        <v>408495.42</v>
      </c>
    </row>
    <row r="123" spans="1:9">
      <c r="A123" t="s">
        <v>177</v>
      </c>
    </row>
    <row r="124" spans="1:9">
      <c r="A124" t="s">
        <v>750</v>
      </c>
    </row>
    <row r="125" spans="1:9">
      <c r="A125" t="s">
        <v>774</v>
      </c>
      <c r="B125">
        <v>0</v>
      </c>
      <c r="C125">
        <v>0</v>
      </c>
      <c r="D125">
        <v>0</v>
      </c>
      <c r="E125">
        <v>0</v>
      </c>
      <c r="F125" s="178">
        <v>113807</v>
      </c>
      <c r="G125" s="178">
        <v>113008.75</v>
      </c>
      <c r="H125" s="178">
        <v>114710</v>
      </c>
      <c r="I125" s="178">
        <v>115684.53</v>
      </c>
    </row>
    <row r="126" spans="1:9">
      <c r="A126" t="s">
        <v>170</v>
      </c>
      <c r="B126">
        <v>0</v>
      </c>
      <c r="C126">
        <v>0</v>
      </c>
      <c r="D126">
        <v>0</v>
      </c>
      <c r="E126">
        <v>0</v>
      </c>
      <c r="F126" s="178">
        <v>19900</v>
      </c>
      <c r="G126" s="178">
        <v>15416.01</v>
      </c>
      <c r="H126" s="178">
        <v>17949</v>
      </c>
      <c r="I126" s="178">
        <v>8349.26</v>
      </c>
    </row>
    <row r="127" spans="1:9">
      <c r="A127" t="s">
        <v>138</v>
      </c>
      <c r="B127">
        <v>0</v>
      </c>
      <c r="C127">
        <v>0</v>
      </c>
      <c r="D127">
        <v>0</v>
      </c>
      <c r="E127">
        <v>0</v>
      </c>
      <c r="F127" s="178">
        <v>2750</v>
      </c>
      <c r="G127" s="178">
        <v>2025.6</v>
      </c>
      <c r="H127" s="178">
        <v>2500</v>
      </c>
      <c r="I127" s="178">
        <v>1534.02</v>
      </c>
    </row>
    <row r="128" spans="1:9">
      <c r="B128" t="s">
        <v>753</v>
      </c>
      <c r="C128" t="s">
        <v>753</v>
      </c>
      <c r="D128" t="s">
        <v>753</v>
      </c>
      <c r="E128" t="s">
        <v>753</v>
      </c>
    </row>
    <row r="129" spans="1:9">
      <c r="F129" t="s">
        <v>753</v>
      </c>
      <c r="G129" t="s">
        <v>753</v>
      </c>
      <c r="H129" t="s">
        <v>753</v>
      </c>
      <c r="I129" t="s">
        <v>753</v>
      </c>
    </row>
    <row r="130" spans="1:9">
      <c r="A130" t="s">
        <v>178</v>
      </c>
      <c r="B130">
        <v>0</v>
      </c>
      <c r="C130">
        <v>0</v>
      </c>
      <c r="D130">
        <v>0</v>
      </c>
      <c r="E130">
        <v>0</v>
      </c>
      <c r="F130" s="178">
        <v>136457</v>
      </c>
      <c r="G130" s="178">
        <v>130450.36</v>
      </c>
      <c r="H130" s="178">
        <v>135159</v>
      </c>
      <c r="I130" s="178">
        <v>125567.81</v>
      </c>
    </row>
    <row r="132" spans="1:9">
      <c r="A132" t="s">
        <v>179</v>
      </c>
    </row>
    <row r="133" spans="1:9">
      <c r="A133" t="s">
        <v>762</v>
      </c>
    </row>
    <row r="134" spans="1:9">
      <c r="A134" t="s">
        <v>170</v>
      </c>
      <c r="B134">
        <v>0</v>
      </c>
      <c r="C134">
        <v>0</v>
      </c>
      <c r="D134">
        <v>0</v>
      </c>
      <c r="E134">
        <v>0</v>
      </c>
      <c r="F134" s="178">
        <v>180409</v>
      </c>
      <c r="G134" s="178">
        <v>186449.39</v>
      </c>
      <c r="H134" s="178">
        <v>202445.88</v>
      </c>
      <c r="I134" s="178">
        <v>191154.65</v>
      </c>
    </row>
    <row r="135" spans="1:9">
      <c r="A135" t="s">
        <v>138</v>
      </c>
      <c r="B135">
        <v>0</v>
      </c>
      <c r="C135">
        <v>0</v>
      </c>
      <c r="D135">
        <v>0</v>
      </c>
      <c r="E135" s="178">
        <v>4660.17</v>
      </c>
      <c r="F135" s="178">
        <v>539582.42000000004</v>
      </c>
      <c r="G135" s="178">
        <v>586788.5</v>
      </c>
      <c r="H135" s="178">
        <v>582238</v>
      </c>
      <c r="I135" s="178">
        <v>571562.84</v>
      </c>
    </row>
    <row r="136" spans="1:9">
      <c r="B136" t="s">
        <v>753</v>
      </c>
      <c r="C136" t="s">
        <v>753</v>
      </c>
      <c r="D136" t="s">
        <v>753</v>
      </c>
      <c r="E136" t="s">
        <v>753</v>
      </c>
    </row>
    <row r="137" spans="1:9">
      <c r="F137" t="s">
        <v>753</v>
      </c>
      <c r="G137" t="s">
        <v>753</v>
      </c>
      <c r="H137" t="s">
        <v>753</v>
      </c>
      <c r="I137" t="s">
        <v>753</v>
      </c>
    </row>
    <row r="138" spans="1:9">
      <c r="A138" t="s">
        <v>180</v>
      </c>
      <c r="B138">
        <v>0</v>
      </c>
      <c r="C138">
        <v>0</v>
      </c>
      <c r="D138">
        <v>0</v>
      </c>
      <c r="E138" s="178">
        <v>4660.17</v>
      </c>
      <c r="F138" s="178">
        <v>719991.42</v>
      </c>
      <c r="G138" s="178">
        <v>773237.89</v>
      </c>
      <c r="H138" s="178">
        <v>784683.88</v>
      </c>
      <c r="I138" s="178">
        <v>762717.49</v>
      </c>
    </row>
    <row r="140" spans="1:9">
      <c r="A140" t="s">
        <v>181</v>
      </c>
    </row>
    <row r="141" spans="1:9">
      <c r="A141" t="s">
        <v>750</v>
      </c>
    </row>
    <row r="142" spans="1:9">
      <c r="A142" t="s">
        <v>774</v>
      </c>
      <c r="B142" s="178">
        <v>325143</v>
      </c>
      <c r="C142" s="178">
        <v>275660.96999999997</v>
      </c>
      <c r="D142" s="178">
        <v>327405</v>
      </c>
      <c r="E142" s="178">
        <v>302920.46999999997</v>
      </c>
      <c r="F142" s="178">
        <v>332411.56</v>
      </c>
      <c r="G142" s="178">
        <v>330776.14</v>
      </c>
      <c r="H142" s="178">
        <v>340952.6</v>
      </c>
      <c r="I142" s="178">
        <v>339912.42</v>
      </c>
    </row>
    <row r="143" spans="1:9">
      <c r="A143" t="s">
        <v>170</v>
      </c>
      <c r="B143" s="178">
        <v>154050</v>
      </c>
      <c r="C143" s="178">
        <v>168711.61</v>
      </c>
      <c r="D143" s="178">
        <v>156950</v>
      </c>
      <c r="E143" s="178">
        <v>197219.4</v>
      </c>
      <c r="F143" s="178">
        <v>161399.31</v>
      </c>
      <c r="G143" s="178">
        <v>153058.91</v>
      </c>
      <c r="H143" s="178">
        <v>172240</v>
      </c>
      <c r="I143" s="178">
        <v>170092.1</v>
      </c>
    </row>
    <row r="144" spans="1:9">
      <c r="A144" t="s">
        <v>138</v>
      </c>
      <c r="B144" s="178">
        <v>36000</v>
      </c>
      <c r="C144" s="178">
        <v>33281.11</v>
      </c>
      <c r="D144" s="178">
        <v>32000</v>
      </c>
      <c r="E144" s="178">
        <v>29816.26</v>
      </c>
      <c r="F144" s="178">
        <v>13500</v>
      </c>
      <c r="G144" s="178">
        <v>10271.76</v>
      </c>
      <c r="H144" s="178">
        <v>6913</v>
      </c>
      <c r="I144" s="178">
        <v>7155.7</v>
      </c>
    </row>
    <row r="145" spans="1:9">
      <c r="A145" t="s">
        <v>165</v>
      </c>
      <c r="B145" s="178">
        <v>1000</v>
      </c>
      <c r="C145">
        <v>0</v>
      </c>
      <c r="D145" s="178">
        <v>1000</v>
      </c>
      <c r="E145">
        <v>0</v>
      </c>
      <c r="F145">
        <v>0</v>
      </c>
      <c r="G145">
        <v>0</v>
      </c>
      <c r="H145">
        <v>300</v>
      </c>
      <c r="I145">
        <v>0</v>
      </c>
    </row>
    <row r="146" spans="1:9">
      <c r="A146" t="s">
        <v>172</v>
      </c>
      <c r="B146" s="178">
        <v>253500</v>
      </c>
      <c r="C146" s="178">
        <v>298548.83</v>
      </c>
      <c r="D146" s="178">
        <v>254500</v>
      </c>
      <c r="E146" s="178">
        <v>412574.07</v>
      </c>
      <c r="F146" s="178">
        <v>400250</v>
      </c>
      <c r="G146" s="178">
        <v>441683.85</v>
      </c>
      <c r="H146" s="178">
        <v>419109</v>
      </c>
      <c r="I146" s="178">
        <v>412616.83</v>
      </c>
    </row>
    <row r="147" spans="1:9">
      <c r="B147" t="s">
        <v>753</v>
      </c>
      <c r="C147" t="s">
        <v>753</v>
      </c>
      <c r="D147" t="s">
        <v>753</v>
      </c>
      <c r="E147" t="s">
        <v>753</v>
      </c>
    </row>
    <row r="148" spans="1:9">
      <c r="F148" t="s">
        <v>753</v>
      </c>
      <c r="G148" t="s">
        <v>753</v>
      </c>
      <c r="H148" t="s">
        <v>753</v>
      </c>
      <c r="I148" t="s">
        <v>753</v>
      </c>
    </row>
    <row r="149" spans="1:9">
      <c r="A149" t="s">
        <v>182</v>
      </c>
      <c r="B149" s="178">
        <v>769693</v>
      </c>
      <c r="C149" s="178">
        <v>776202.52</v>
      </c>
      <c r="D149" s="178">
        <v>771855</v>
      </c>
      <c r="E149" s="178">
        <v>942530.2</v>
      </c>
      <c r="F149" s="178">
        <v>907560.87</v>
      </c>
      <c r="G149" s="178">
        <v>935790.66</v>
      </c>
      <c r="H149" s="178">
        <v>939514.6</v>
      </c>
      <c r="I149" s="178">
        <v>929777.05</v>
      </c>
    </row>
    <row r="150" spans="1:9">
      <c r="A150" t="s">
        <v>794</v>
      </c>
    </row>
    <row r="151" spans="1:9">
      <c r="A151" s="177">
        <v>42298.636805555558</v>
      </c>
      <c r="D151" t="s">
        <v>795</v>
      </c>
      <c r="E151" t="s">
        <v>796</v>
      </c>
      <c r="I151" t="s">
        <v>817</v>
      </c>
    </row>
    <row r="152" spans="1:9">
      <c r="D152" t="s">
        <v>798</v>
      </c>
      <c r="E152" t="s">
        <v>799</v>
      </c>
    </row>
    <row r="153" spans="1:9">
      <c r="D153" t="s">
        <v>800</v>
      </c>
      <c r="E153" t="s">
        <v>801</v>
      </c>
    </row>
    <row r="154" spans="1:9">
      <c r="A154" t="s">
        <v>747</v>
      </c>
    </row>
    <row r="155" spans="1:9">
      <c r="A155" t="s">
        <v>748</v>
      </c>
    </row>
    <row r="156" spans="1:9">
      <c r="C156" t="s">
        <v>802</v>
      </c>
      <c r="E156" t="s">
        <v>802</v>
      </c>
      <c r="G156" t="s">
        <v>802</v>
      </c>
      <c r="I156" t="s">
        <v>802</v>
      </c>
    </row>
    <row r="157" spans="1:9">
      <c r="B157" t="s">
        <v>803</v>
      </c>
      <c r="C157" t="s">
        <v>804</v>
      </c>
      <c r="D157" t="s">
        <v>805</v>
      </c>
      <c r="E157" t="s">
        <v>806</v>
      </c>
      <c r="F157" t="s">
        <v>803</v>
      </c>
      <c r="G157" t="s">
        <v>807</v>
      </c>
      <c r="H157" t="s">
        <v>803</v>
      </c>
      <c r="I157" t="s">
        <v>808</v>
      </c>
    </row>
    <row r="158" spans="1:9">
      <c r="B158" t="s">
        <v>809</v>
      </c>
      <c r="C158" t="s">
        <v>810</v>
      </c>
      <c r="D158" t="s">
        <v>811</v>
      </c>
      <c r="E158" t="s">
        <v>812</v>
      </c>
      <c r="F158" t="s">
        <v>809</v>
      </c>
      <c r="G158" t="s">
        <v>812</v>
      </c>
      <c r="H158" t="s">
        <v>809</v>
      </c>
      <c r="I158" t="s">
        <v>813</v>
      </c>
    </row>
    <row r="159" spans="1:9">
      <c r="A159" t="s">
        <v>814</v>
      </c>
      <c r="B159" t="s">
        <v>767</v>
      </c>
      <c r="C159" t="s">
        <v>760</v>
      </c>
      <c r="D159" t="s">
        <v>760</v>
      </c>
      <c r="E159" t="s">
        <v>767</v>
      </c>
      <c r="F159" t="s">
        <v>750</v>
      </c>
      <c r="G159" t="s">
        <v>767</v>
      </c>
      <c r="H159" t="s">
        <v>750</v>
      </c>
      <c r="I159" t="s">
        <v>767</v>
      </c>
    </row>
    <row r="161" spans="1:9">
      <c r="A161" t="s">
        <v>183</v>
      </c>
    </row>
    <row r="162" spans="1:9">
      <c r="A162" t="s">
        <v>754</v>
      </c>
    </row>
    <row r="163" spans="1:9">
      <c r="A163" t="s">
        <v>774</v>
      </c>
      <c r="B163" s="178">
        <v>110916</v>
      </c>
      <c r="C163" s="178">
        <v>111263.99</v>
      </c>
      <c r="D163" s="178">
        <v>112955</v>
      </c>
      <c r="E163" s="178">
        <v>114105.69</v>
      </c>
      <c r="F163" s="178">
        <v>115764</v>
      </c>
      <c r="G163" s="178">
        <v>113919.29</v>
      </c>
      <c r="H163" s="178">
        <v>118689.2</v>
      </c>
      <c r="I163" s="178">
        <v>120766.15</v>
      </c>
    </row>
    <row r="164" spans="1:9">
      <c r="A164" t="s">
        <v>170</v>
      </c>
      <c r="B164" s="178">
        <v>5150</v>
      </c>
      <c r="C164" s="178">
        <v>3408.25</v>
      </c>
      <c r="D164" s="178">
        <v>3300</v>
      </c>
      <c r="E164" s="178">
        <v>4494.8999999999996</v>
      </c>
      <c r="F164" s="178">
        <v>1350</v>
      </c>
      <c r="G164">
        <v>249.9</v>
      </c>
      <c r="H164" s="178">
        <v>1075</v>
      </c>
      <c r="I164">
        <v>706.94</v>
      </c>
    </row>
    <row r="165" spans="1:9">
      <c r="A165" t="s">
        <v>138</v>
      </c>
      <c r="B165" s="178">
        <v>12000</v>
      </c>
      <c r="C165" s="178">
        <v>5916.34</v>
      </c>
      <c r="D165" s="178">
        <v>13500</v>
      </c>
      <c r="E165" s="178">
        <v>7228.9</v>
      </c>
      <c r="F165" s="178">
        <v>5000</v>
      </c>
      <c r="G165" s="178">
        <v>4304.7</v>
      </c>
      <c r="H165" s="178">
        <v>6150</v>
      </c>
      <c r="I165" s="178">
        <v>6003.71</v>
      </c>
    </row>
    <row r="166" spans="1:9">
      <c r="A166" t="s">
        <v>165</v>
      </c>
      <c r="B166">
        <v>500</v>
      </c>
      <c r="C166">
        <v>0</v>
      </c>
      <c r="D166">
        <v>500</v>
      </c>
      <c r="E166">
        <v>0</v>
      </c>
      <c r="F166">
        <v>0</v>
      </c>
      <c r="G166">
        <v>0</v>
      </c>
      <c r="H166">
        <v>300</v>
      </c>
      <c r="I166">
        <v>0</v>
      </c>
    </row>
    <row r="167" spans="1:9">
      <c r="A167" t="s">
        <v>172</v>
      </c>
      <c r="B167" s="178">
        <v>26000</v>
      </c>
      <c r="C167" s="178">
        <v>23530.76</v>
      </c>
      <c r="D167" s="178">
        <v>26000</v>
      </c>
      <c r="E167" s="178">
        <v>24467.5</v>
      </c>
      <c r="F167" s="178">
        <v>40000</v>
      </c>
      <c r="G167" s="178">
        <v>41344.5</v>
      </c>
      <c r="H167" s="178">
        <v>40920</v>
      </c>
      <c r="I167" s="178">
        <v>38094.379999999997</v>
      </c>
    </row>
    <row r="168" spans="1:9">
      <c r="B168" t="s">
        <v>753</v>
      </c>
      <c r="C168" t="s">
        <v>753</v>
      </c>
      <c r="D168" t="s">
        <v>753</v>
      </c>
      <c r="E168" t="s">
        <v>753</v>
      </c>
    </row>
    <row r="169" spans="1:9">
      <c r="F169" t="s">
        <v>753</v>
      </c>
      <c r="G169" t="s">
        <v>753</v>
      </c>
      <c r="H169" t="s">
        <v>753</v>
      </c>
      <c r="I169" t="s">
        <v>753</v>
      </c>
    </row>
    <row r="170" spans="1:9">
      <c r="A170" t="s">
        <v>184</v>
      </c>
      <c r="B170" s="178">
        <v>154566</v>
      </c>
      <c r="C170" s="178">
        <v>144119.34</v>
      </c>
      <c r="D170" s="178">
        <v>156255</v>
      </c>
      <c r="E170" s="178">
        <v>150296.99</v>
      </c>
      <c r="F170" s="178">
        <v>162114</v>
      </c>
      <c r="G170" s="178">
        <v>159818.39000000001</v>
      </c>
      <c r="H170" s="178">
        <v>167134.20000000001</v>
      </c>
      <c r="I170" s="178">
        <v>165571.18</v>
      </c>
    </row>
    <row r="172" spans="1:9">
      <c r="A172" t="s">
        <v>592</v>
      </c>
    </row>
    <row r="173" spans="1:9">
      <c r="A173" t="s">
        <v>763</v>
      </c>
    </row>
    <row r="174" spans="1:9">
      <c r="A174" t="s">
        <v>774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 s="178">
        <v>367074.8</v>
      </c>
      <c r="I174" s="178">
        <v>363491.9</v>
      </c>
    </row>
    <row r="175" spans="1:9">
      <c r="A175" t="s">
        <v>170</v>
      </c>
      <c r="B175">
        <v>0</v>
      </c>
      <c r="C175">
        <v>0</v>
      </c>
      <c r="D175">
        <v>0</v>
      </c>
      <c r="E175">
        <v>0</v>
      </c>
      <c r="F175">
        <v>0</v>
      </c>
      <c r="G175" s="178">
        <v>3473.25</v>
      </c>
      <c r="H175" s="178">
        <v>96905</v>
      </c>
      <c r="I175" s="178">
        <v>85896.86</v>
      </c>
    </row>
    <row r="176" spans="1:9">
      <c r="A176" t="s">
        <v>138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 s="178">
        <v>231006</v>
      </c>
      <c r="I176" s="178">
        <v>186314.62</v>
      </c>
    </row>
    <row r="177" spans="1:9">
      <c r="A177" t="s">
        <v>165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 s="178">
        <v>4340</v>
      </c>
      <c r="I177" s="178">
        <v>2223.79</v>
      </c>
    </row>
    <row r="178" spans="1:9">
      <c r="A178" t="s">
        <v>172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>
      <c r="B179" t="s">
        <v>753</v>
      </c>
      <c r="C179" t="s">
        <v>753</v>
      </c>
      <c r="D179" t="s">
        <v>753</v>
      </c>
      <c r="E179" t="s">
        <v>753</v>
      </c>
    </row>
    <row r="180" spans="1:9">
      <c r="F180" t="s">
        <v>753</v>
      </c>
      <c r="G180" t="s">
        <v>753</v>
      </c>
      <c r="H180" t="s">
        <v>753</v>
      </c>
      <c r="I180" t="s">
        <v>753</v>
      </c>
    </row>
    <row r="181" spans="1:9">
      <c r="A181" t="s">
        <v>185</v>
      </c>
      <c r="B181">
        <v>0</v>
      </c>
      <c r="C181">
        <v>0</v>
      </c>
      <c r="D181">
        <v>0</v>
      </c>
      <c r="E181">
        <v>0</v>
      </c>
      <c r="F181">
        <v>0</v>
      </c>
      <c r="G181" s="178">
        <v>3473.25</v>
      </c>
      <c r="H181" s="178">
        <v>699325.8</v>
      </c>
      <c r="I181" s="178">
        <v>637927.17000000004</v>
      </c>
    </row>
    <row r="183" spans="1:9">
      <c r="A183" t="s">
        <v>186</v>
      </c>
    </row>
    <row r="184" spans="1:9">
      <c r="A184" t="s">
        <v>764</v>
      </c>
    </row>
    <row r="185" spans="1:9">
      <c r="A185" t="s">
        <v>774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 s="178">
        <v>525464.4</v>
      </c>
      <c r="I185" s="178">
        <v>516429.22</v>
      </c>
    </row>
    <row r="186" spans="1:9">
      <c r="A186" t="s">
        <v>170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 s="178">
        <v>5850</v>
      </c>
      <c r="I186" s="178">
        <v>3253</v>
      </c>
    </row>
    <row r="187" spans="1:9">
      <c r="A187" t="s">
        <v>138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 s="178">
        <v>9558.5</v>
      </c>
      <c r="I187" s="178">
        <v>8767.66</v>
      </c>
    </row>
    <row r="188" spans="1:9">
      <c r="B188" t="s">
        <v>753</v>
      </c>
      <c r="C188" t="s">
        <v>753</v>
      </c>
      <c r="D188" t="s">
        <v>753</v>
      </c>
      <c r="E188" t="s">
        <v>753</v>
      </c>
    </row>
    <row r="189" spans="1:9">
      <c r="F189" t="s">
        <v>753</v>
      </c>
      <c r="G189" t="s">
        <v>753</v>
      </c>
      <c r="H189" t="s">
        <v>753</v>
      </c>
      <c r="I189" t="s">
        <v>753</v>
      </c>
    </row>
    <row r="190" spans="1:9">
      <c r="A190" t="s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 s="178">
        <v>540872.9</v>
      </c>
      <c r="I190" s="178">
        <v>528449.88</v>
      </c>
    </row>
    <row r="192" spans="1:9">
      <c r="A192" t="s">
        <v>188</v>
      </c>
    </row>
    <row r="193" spans="1:9">
      <c r="A193" t="s">
        <v>750</v>
      </c>
    </row>
    <row r="194" spans="1:9">
      <c r="A194" t="s">
        <v>774</v>
      </c>
      <c r="B194" s="178">
        <v>3039996</v>
      </c>
      <c r="C194" s="178">
        <v>2869523.3</v>
      </c>
      <c r="D194" s="178">
        <v>3020952</v>
      </c>
      <c r="E194" s="178">
        <v>2956369.73</v>
      </c>
      <c r="F194" s="178">
        <v>3321987</v>
      </c>
      <c r="G194" s="178">
        <v>3115820.21</v>
      </c>
      <c r="H194" s="178">
        <v>2463233.2000000002</v>
      </c>
      <c r="I194" s="178">
        <v>2400256.9500000002</v>
      </c>
    </row>
    <row r="195" spans="1:9">
      <c r="A195" t="s">
        <v>170</v>
      </c>
      <c r="B195" s="178">
        <v>151365</v>
      </c>
      <c r="C195" s="178">
        <v>144801.70000000001</v>
      </c>
      <c r="D195" s="178">
        <v>157300</v>
      </c>
      <c r="E195" s="178">
        <v>150822.79999999999</v>
      </c>
      <c r="F195" s="178">
        <v>117000</v>
      </c>
      <c r="G195" s="178">
        <v>107581.49</v>
      </c>
      <c r="H195">
        <v>0</v>
      </c>
      <c r="I195" s="178">
        <v>1294.75</v>
      </c>
    </row>
    <row r="196" spans="1:9">
      <c r="A196" t="s">
        <v>138</v>
      </c>
      <c r="B196" s="178">
        <v>255040</v>
      </c>
      <c r="C196" s="178">
        <v>330760.03999999998</v>
      </c>
      <c r="D196" s="178">
        <v>240000</v>
      </c>
      <c r="E196" s="178">
        <v>285829.43</v>
      </c>
      <c r="F196" s="178">
        <v>260651.44</v>
      </c>
      <c r="G196" s="178">
        <v>247059.26</v>
      </c>
      <c r="H196" s="178">
        <v>82059.960000000006</v>
      </c>
      <c r="I196" s="178">
        <v>61491.73</v>
      </c>
    </row>
    <row r="197" spans="1:9">
      <c r="A197" t="s">
        <v>165</v>
      </c>
      <c r="B197" s="178">
        <v>3000</v>
      </c>
      <c r="C197" s="178">
        <v>2402.88</v>
      </c>
      <c r="D197" s="178">
        <v>5000</v>
      </c>
      <c r="E197" s="178">
        <v>1289456.29</v>
      </c>
      <c r="F197">
        <v>0</v>
      </c>
      <c r="G197">
        <v>0</v>
      </c>
      <c r="H197" s="178">
        <v>67500</v>
      </c>
      <c r="I197" s="178">
        <v>67500</v>
      </c>
    </row>
    <row r="198" spans="1:9">
      <c r="A198" t="s">
        <v>172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>
      <c r="B199" t="s">
        <v>753</v>
      </c>
      <c r="C199" t="s">
        <v>753</v>
      </c>
      <c r="D199" t="s">
        <v>753</v>
      </c>
      <c r="E199" t="s">
        <v>753</v>
      </c>
    </row>
    <row r="200" spans="1:9">
      <c r="F200" t="s">
        <v>753</v>
      </c>
      <c r="G200" t="s">
        <v>753</v>
      </c>
      <c r="H200" t="s">
        <v>753</v>
      </c>
      <c r="I200" t="s">
        <v>753</v>
      </c>
    </row>
    <row r="201" spans="1:9">
      <c r="A201" t="s">
        <v>189</v>
      </c>
      <c r="B201" s="178">
        <v>3449401</v>
      </c>
      <c r="C201" s="178">
        <v>3347487.92</v>
      </c>
      <c r="D201" s="178">
        <v>3423252</v>
      </c>
      <c r="E201" s="178">
        <v>4682478.25</v>
      </c>
      <c r="F201" s="178">
        <v>3699638.44</v>
      </c>
      <c r="G201" s="178">
        <v>3470460.96</v>
      </c>
      <c r="H201" s="178">
        <v>2612793.16</v>
      </c>
      <c r="I201" s="178">
        <v>2530543.4300000002</v>
      </c>
    </row>
    <row r="203" spans="1:9">
      <c r="A203" t="s">
        <v>145</v>
      </c>
    </row>
    <row r="204" spans="1:9">
      <c r="A204" t="s">
        <v>765</v>
      </c>
    </row>
    <row r="205" spans="1:9">
      <c r="A205" t="s">
        <v>774</v>
      </c>
      <c r="B205" s="178">
        <v>1520782</v>
      </c>
      <c r="C205" s="178">
        <v>1316765.7</v>
      </c>
      <c r="D205" s="178">
        <v>1600537</v>
      </c>
      <c r="E205" s="178">
        <v>1514218.13</v>
      </c>
      <c r="F205" s="178">
        <v>1679792</v>
      </c>
      <c r="G205" s="178">
        <v>1610127.76</v>
      </c>
      <c r="H205" s="178">
        <v>1775944</v>
      </c>
      <c r="I205" s="178">
        <v>1778494.52</v>
      </c>
    </row>
    <row r="206" spans="1:9">
      <c r="A206" t="s">
        <v>170</v>
      </c>
      <c r="B206" s="178">
        <v>68111</v>
      </c>
      <c r="C206" s="178">
        <v>66881.009999999995</v>
      </c>
      <c r="D206" s="178">
        <v>74950</v>
      </c>
      <c r="E206" s="178">
        <v>74743.25</v>
      </c>
      <c r="F206" s="178">
        <v>53826</v>
      </c>
      <c r="G206" s="178">
        <v>49149.55</v>
      </c>
      <c r="H206" s="178">
        <v>54173</v>
      </c>
      <c r="I206" s="178">
        <v>47781.07</v>
      </c>
    </row>
    <row r="207" spans="1:9">
      <c r="A207" t="s">
        <v>138</v>
      </c>
      <c r="B207" s="178">
        <v>105000</v>
      </c>
      <c r="C207" s="178">
        <v>102982.09</v>
      </c>
      <c r="D207" s="178">
        <v>106000</v>
      </c>
      <c r="E207" s="178">
        <v>112290.21</v>
      </c>
      <c r="F207" s="178">
        <v>71212</v>
      </c>
      <c r="G207" s="178">
        <v>67483.19</v>
      </c>
      <c r="H207" s="178">
        <v>108138</v>
      </c>
      <c r="I207" s="178">
        <v>93647.38</v>
      </c>
    </row>
    <row r="208" spans="1:9">
      <c r="A208" t="s">
        <v>165</v>
      </c>
      <c r="B208" s="178">
        <v>78000</v>
      </c>
      <c r="C208" s="178">
        <v>110684</v>
      </c>
      <c r="D208" s="178">
        <v>21500</v>
      </c>
      <c r="E208" s="178">
        <v>21299.83</v>
      </c>
      <c r="F208">
        <v>0</v>
      </c>
      <c r="G208">
        <v>0</v>
      </c>
      <c r="H208" s="178">
        <v>1000</v>
      </c>
      <c r="I208" s="178">
        <v>1157.9000000000001</v>
      </c>
    </row>
    <row r="209" spans="1:9">
      <c r="A209" t="s">
        <v>172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>
      <c r="B210" t="s">
        <v>753</v>
      </c>
      <c r="C210" t="s">
        <v>753</v>
      </c>
      <c r="D210" t="s">
        <v>753</v>
      </c>
      <c r="E210" t="s">
        <v>753</v>
      </c>
    </row>
    <row r="211" spans="1:9">
      <c r="F211" t="s">
        <v>753</v>
      </c>
      <c r="G211" t="s">
        <v>753</v>
      </c>
      <c r="H211" t="s">
        <v>753</v>
      </c>
      <c r="I211" t="s">
        <v>753</v>
      </c>
    </row>
    <row r="212" spans="1:9">
      <c r="A212" t="s">
        <v>190</v>
      </c>
      <c r="B212" s="178">
        <v>1771893</v>
      </c>
      <c r="C212" s="178">
        <v>1597312.8</v>
      </c>
      <c r="D212" s="178">
        <v>1802987</v>
      </c>
      <c r="E212" s="178">
        <v>1722551.42</v>
      </c>
      <c r="F212" s="178">
        <v>1804830</v>
      </c>
      <c r="G212" s="178">
        <v>1726760.5</v>
      </c>
      <c r="H212" s="178">
        <v>1939255</v>
      </c>
      <c r="I212" s="178">
        <v>1921080.87</v>
      </c>
    </row>
    <row r="214" spans="1:9">
      <c r="A214" t="s">
        <v>191</v>
      </c>
    </row>
    <row r="215" spans="1:9">
      <c r="A215" t="s">
        <v>754</v>
      </c>
    </row>
    <row r="216" spans="1:9">
      <c r="A216" t="s">
        <v>774</v>
      </c>
      <c r="B216" s="178">
        <v>560643</v>
      </c>
      <c r="C216" s="178">
        <v>540241.80000000005</v>
      </c>
      <c r="D216" s="178">
        <v>735911</v>
      </c>
      <c r="E216" s="178">
        <v>662577.67000000004</v>
      </c>
      <c r="F216" s="178">
        <v>643326</v>
      </c>
      <c r="G216" s="178">
        <v>634796.66</v>
      </c>
      <c r="H216" s="178">
        <v>595654.19999999995</v>
      </c>
      <c r="I216" s="178">
        <v>598315.66</v>
      </c>
    </row>
    <row r="217" spans="1:9">
      <c r="A217" t="s">
        <v>170</v>
      </c>
      <c r="B217" s="178">
        <v>255450</v>
      </c>
      <c r="C217" s="178">
        <v>165190.93</v>
      </c>
      <c r="D217" s="178">
        <v>255550</v>
      </c>
      <c r="E217" s="178">
        <v>238864.84</v>
      </c>
      <c r="F217" s="178">
        <v>162145</v>
      </c>
      <c r="G217" s="178">
        <v>159091.97</v>
      </c>
      <c r="H217" s="178">
        <v>184660</v>
      </c>
      <c r="I217" s="178">
        <v>172964.2</v>
      </c>
    </row>
    <row r="218" spans="1:9">
      <c r="A218" t="s">
        <v>138</v>
      </c>
      <c r="B218" s="178">
        <v>418125</v>
      </c>
      <c r="C218" s="178">
        <v>496412.89</v>
      </c>
      <c r="D218" s="178">
        <v>464240</v>
      </c>
      <c r="E218" s="178">
        <v>554820.73</v>
      </c>
      <c r="F218" s="178">
        <v>169055</v>
      </c>
      <c r="G218" s="178">
        <v>162065.88</v>
      </c>
      <c r="H218" s="178">
        <v>192976</v>
      </c>
      <c r="I218" s="178">
        <v>173343.35999999999</v>
      </c>
    </row>
    <row r="219" spans="1:9">
      <c r="A219" t="s">
        <v>165</v>
      </c>
      <c r="B219" s="178">
        <v>25800</v>
      </c>
      <c r="C219" s="178">
        <v>43565.3</v>
      </c>
      <c r="D219" s="178">
        <v>25500</v>
      </c>
      <c r="E219" s="178">
        <v>35045.040000000001</v>
      </c>
      <c r="F219">
        <v>0</v>
      </c>
      <c r="G219">
        <v>0</v>
      </c>
      <c r="H219">
        <v>0</v>
      </c>
      <c r="I219">
        <v>0</v>
      </c>
    </row>
    <row r="220" spans="1:9">
      <c r="B220" t="s">
        <v>753</v>
      </c>
      <c r="C220" t="s">
        <v>753</v>
      </c>
      <c r="D220" t="s">
        <v>753</v>
      </c>
      <c r="E220" t="s">
        <v>753</v>
      </c>
    </row>
    <row r="221" spans="1:9">
      <c r="F221" t="s">
        <v>753</v>
      </c>
      <c r="G221" t="s">
        <v>753</v>
      </c>
      <c r="H221" t="s">
        <v>753</v>
      </c>
      <c r="I221" t="s">
        <v>753</v>
      </c>
    </row>
    <row r="222" spans="1:9">
      <c r="A222" t="s">
        <v>192</v>
      </c>
      <c r="B222" s="178">
        <v>1260018</v>
      </c>
      <c r="C222" s="178">
        <v>1245410.92</v>
      </c>
      <c r="D222" s="178">
        <v>1481201</v>
      </c>
      <c r="E222" s="178">
        <v>1491308.28</v>
      </c>
      <c r="F222" s="178">
        <v>974526</v>
      </c>
      <c r="G222" s="178">
        <v>955954.51</v>
      </c>
      <c r="H222" s="178">
        <v>973290.2</v>
      </c>
      <c r="I222" s="178">
        <v>944623.22</v>
      </c>
    </row>
    <row r="223" spans="1:9">
      <c r="A223" t="s">
        <v>794</v>
      </c>
    </row>
    <row r="224" spans="1:9">
      <c r="A224" s="177">
        <v>42298.636805555558</v>
      </c>
      <c r="D224" t="s">
        <v>795</v>
      </c>
      <c r="E224" t="s">
        <v>796</v>
      </c>
      <c r="I224" t="s">
        <v>818</v>
      </c>
    </row>
    <row r="225" spans="1:9">
      <c r="D225" t="s">
        <v>798</v>
      </c>
      <c r="E225" t="s">
        <v>799</v>
      </c>
    </row>
    <row r="226" spans="1:9">
      <c r="D226" t="s">
        <v>800</v>
      </c>
      <c r="E226" t="s">
        <v>801</v>
      </c>
    </row>
    <row r="227" spans="1:9">
      <c r="A227" t="s">
        <v>747</v>
      </c>
    </row>
    <row r="228" spans="1:9">
      <c r="A228" t="s">
        <v>748</v>
      </c>
    </row>
    <row r="229" spans="1:9">
      <c r="C229" t="s">
        <v>802</v>
      </c>
      <c r="E229" t="s">
        <v>802</v>
      </c>
      <c r="G229" t="s">
        <v>802</v>
      </c>
      <c r="I229" t="s">
        <v>802</v>
      </c>
    </row>
    <row r="230" spans="1:9">
      <c r="B230" t="s">
        <v>803</v>
      </c>
      <c r="C230" t="s">
        <v>804</v>
      </c>
      <c r="D230" t="s">
        <v>805</v>
      </c>
      <c r="E230" t="s">
        <v>806</v>
      </c>
      <c r="F230" t="s">
        <v>803</v>
      </c>
      <c r="G230" t="s">
        <v>807</v>
      </c>
      <c r="H230" t="s">
        <v>803</v>
      </c>
      <c r="I230" t="s">
        <v>808</v>
      </c>
    </row>
    <row r="231" spans="1:9">
      <c r="B231" t="s">
        <v>809</v>
      </c>
      <c r="C231" t="s">
        <v>810</v>
      </c>
      <c r="D231" t="s">
        <v>811</v>
      </c>
      <c r="E231" t="s">
        <v>812</v>
      </c>
      <c r="F231" t="s">
        <v>809</v>
      </c>
      <c r="G231" t="s">
        <v>812</v>
      </c>
      <c r="H231" t="s">
        <v>809</v>
      </c>
      <c r="I231" t="s">
        <v>813</v>
      </c>
    </row>
    <row r="232" spans="1:9">
      <c r="A232" t="s">
        <v>814</v>
      </c>
      <c r="B232" t="s">
        <v>767</v>
      </c>
      <c r="C232" t="s">
        <v>760</v>
      </c>
      <c r="D232" t="s">
        <v>760</v>
      </c>
      <c r="E232" t="s">
        <v>767</v>
      </c>
      <c r="F232" t="s">
        <v>750</v>
      </c>
      <c r="G232" t="s">
        <v>767</v>
      </c>
      <c r="H232" t="s">
        <v>750</v>
      </c>
      <c r="I232" t="s">
        <v>767</v>
      </c>
    </row>
    <row r="234" spans="1:9">
      <c r="A234" t="s">
        <v>146</v>
      </c>
    </row>
    <row r="235" spans="1:9">
      <c r="A235" t="s">
        <v>766</v>
      </c>
    </row>
    <row r="236" spans="1:9">
      <c r="A236" t="s">
        <v>774</v>
      </c>
      <c r="B236" s="178">
        <v>24552</v>
      </c>
      <c r="C236" s="178">
        <v>9898.5499999999993</v>
      </c>
      <c r="D236" s="178">
        <v>17032</v>
      </c>
      <c r="E236" s="178">
        <v>17588.72</v>
      </c>
      <c r="F236" s="178">
        <v>17370</v>
      </c>
      <c r="G236" s="178">
        <v>20438.61</v>
      </c>
      <c r="H236" s="178">
        <v>21229.4</v>
      </c>
      <c r="I236" s="178">
        <v>19143.73</v>
      </c>
    </row>
    <row r="237" spans="1:9">
      <c r="A237" t="s">
        <v>170</v>
      </c>
      <c r="B237">
        <v>0</v>
      </c>
      <c r="C237">
        <v>0</v>
      </c>
      <c r="D237">
        <v>0</v>
      </c>
      <c r="E237">
        <v>0</v>
      </c>
      <c r="F237" s="178">
        <v>5000</v>
      </c>
      <c r="G237" s="178">
        <v>4545</v>
      </c>
      <c r="H237" s="178">
        <v>7400</v>
      </c>
      <c r="I237" s="178">
        <v>7285</v>
      </c>
    </row>
    <row r="238" spans="1:9">
      <c r="A238" t="s">
        <v>138</v>
      </c>
      <c r="B238" s="178">
        <v>3500</v>
      </c>
      <c r="C238" s="178">
        <v>3148.18</v>
      </c>
      <c r="D238" s="178">
        <v>3500</v>
      </c>
      <c r="E238" s="178">
        <v>3120.3</v>
      </c>
      <c r="F238" s="178">
        <v>1500</v>
      </c>
      <c r="G238" s="178">
        <v>1341.28</v>
      </c>
      <c r="H238" s="178">
        <v>1500</v>
      </c>
      <c r="I238" s="178">
        <v>1366.12</v>
      </c>
    </row>
    <row r="239" spans="1:9">
      <c r="A239" t="s">
        <v>165</v>
      </c>
      <c r="B239" s="178">
        <v>3000</v>
      </c>
      <c r="C239">
        <v>200</v>
      </c>
      <c r="D239" s="178">
        <v>3000</v>
      </c>
      <c r="E239" s="178">
        <v>6708</v>
      </c>
      <c r="F239" s="178">
        <v>1000</v>
      </c>
      <c r="G239">
        <v>600</v>
      </c>
      <c r="H239" s="178">
        <v>1000</v>
      </c>
      <c r="I239">
        <v>216.26</v>
      </c>
    </row>
    <row r="240" spans="1:9">
      <c r="B240" t="s">
        <v>753</v>
      </c>
      <c r="C240" t="s">
        <v>753</v>
      </c>
      <c r="D240" t="s">
        <v>753</v>
      </c>
      <c r="E240" t="s">
        <v>753</v>
      </c>
    </row>
    <row r="241" spans="1:9">
      <c r="F241" t="s">
        <v>753</v>
      </c>
      <c r="G241" t="s">
        <v>753</v>
      </c>
      <c r="H241" t="s">
        <v>753</v>
      </c>
      <c r="I241" t="s">
        <v>753</v>
      </c>
    </row>
    <row r="242" spans="1:9">
      <c r="A242" t="s">
        <v>193</v>
      </c>
      <c r="B242" s="178">
        <v>31052</v>
      </c>
      <c r="C242" s="178">
        <v>13246.73</v>
      </c>
      <c r="D242" s="178">
        <v>23532</v>
      </c>
      <c r="E242" s="178">
        <v>27417.02</v>
      </c>
      <c r="F242" s="178">
        <v>24870</v>
      </c>
      <c r="G242" s="178">
        <v>26924.89</v>
      </c>
      <c r="H242" s="178">
        <v>31129.4</v>
      </c>
      <c r="I242" s="178">
        <v>28011.11</v>
      </c>
    </row>
    <row r="244" spans="1:9">
      <c r="A244" t="s">
        <v>147</v>
      </c>
    </row>
    <row r="245" spans="1:9">
      <c r="A245" t="s">
        <v>755</v>
      </c>
    </row>
    <row r="246" spans="1:9">
      <c r="A246" t="s">
        <v>774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>
      <c r="A247" t="s">
        <v>170</v>
      </c>
      <c r="B247" s="178">
        <v>10600</v>
      </c>
      <c r="C247" s="178">
        <v>18751.330000000002</v>
      </c>
      <c r="D247" s="178">
        <v>19000</v>
      </c>
      <c r="E247" s="178">
        <v>10151.33</v>
      </c>
      <c r="F247" s="178">
        <v>20200</v>
      </c>
      <c r="G247" s="178">
        <v>19099.72</v>
      </c>
      <c r="H247" s="178">
        <v>11440</v>
      </c>
      <c r="I247" s="178">
        <v>9586.2900000000009</v>
      </c>
    </row>
    <row r="248" spans="1:9">
      <c r="A248" t="s">
        <v>138</v>
      </c>
      <c r="B248" s="178">
        <v>123800</v>
      </c>
      <c r="C248" s="178">
        <v>111608.63</v>
      </c>
      <c r="D248" s="178">
        <v>114000</v>
      </c>
      <c r="E248" s="178">
        <v>102010.62</v>
      </c>
      <c r="F248" s="178">
        <v>29170</v>
      </c>
      <c r="G248" s="178">
        <v>29037.09</v>
      </c>
      <c r="H248" s="178">
        <v>33190.86</v>
      </c>
      <c r="I248" s="178">
        <v>32896.589999999997</v>
      </c>
    </row>
    <row r="249" spans="1:9">
      <c r="A249" t="s">
        <v>165</v>
      </c>
      <c r="B249" s="178">
        <v>18100</v>
      </c>
      <c r="C249" s="178">
        <v>21772.27</v>
      </c>
      <c r="D249" s="178">
        <v>24525</v>
      </c>
      <c r="E249" s="178">
        <v>10421.84</v>
      </c>
      <c r="F249" s="178">
        <v>1730</v>
      </c>
      <c r="G249" s="178">
        <v>1522.62</v>
      </c>
      <c r="H249" s="178">
        <v>11559.14</v>
      </c>
      <c r="I249" s="178">
        <v>10969.14</v>
      </c>
    </row>
    <row r="250" spans="1:9">
      <c r="B250" t="s">
        <v>753</v>
      </c>
      <c r="C250" t="s">
        <v>753</v>
      </c>
      <c r="D250" t="s">
        <v>753</v>
      </c>
      <c r="E250" t="s">
        <v>753</v>
      </c>
    </row>
    <row r="251" spans="1:9">
      <c r="F251" t="s">
        <v>753</v>
      </c>
      <c r="G251" t="s">
        <v>753</v>
      </c>
      <c r="H251" t="s">
        <v>753</v>
      </c>
      <c r="I251" t="s">
        <v>753</v>
      </c>
    </row>
    <row r="252" spans="1:9">
      <c r="A252" t="s">
        <v>194</v>
      </c>
      <c r="B252" s="178">
        <v>152500</v>
      </c>
      <c r="C252" s="178">
        <v>152132.23000000001</v>
      </c>
      <c r="D252" s="178">
        <v>157525</v>
      </c>
      <c r="E252" s="178">
        <v>122583.79</v>
      </c>
      <c r="F252" s="178">
        <v>51100</v>
      </c>
      <c r="G252" s="178">
        <v>49659.43</v>
      </c>
      <c r="H252" s="178">
        <v>56190</v>
      </c>
      <c r="I252" s="178">
        <v>53452.02</v>
      </c>
    </row>
    <row r="254" spans="1:9">
      <c r="A254" t="s">
        <v>195</v>
      </c>
    </row>
    <row r="255" spans="1:9">
      <c r="A255" t="s">
        <v>767</v>
      </c>
    </row>
    <row r="256" spans="1:9">
      <c r="A256" t="s">
        <v>774</v>
      </c>
      <c r="B256" s="178">
        <v>317696</v>
      </c>
      <c r="C256" s="178">
        <v>274979.89</v>
      </c>
      <c r="D256" s="178">
        <v>259015</v>
      </c>
      <c r="E256" s="178">
        <v>317514.55</v>
      </c>
      <c r="F256" s="178">
        <v>344169</v>
      </c>
      <c r="G256" s="178">
        <v>282570.63</v>
      </c>
      <c r="H256" s="178">
        <v>202942.2</v>
      </c>
      <c r="I256" s="178">
        <v>175461.74</v>
      </c>
    </row>
    <row r="257" spans="1:9">
      <c r="A257" t="s">
        <v>170</v>
      </c>
      <c r="B257" s="178">
        <v>204400</v>
      </c>
      <c r="C257" s="178">
        <v>199897.14</v>
      </c>
      <c r="D257" s="178">
        <v>166900</v>
      </c>
      <c r="E257" s="178">
        <v>121462.44</v>
      </c>
      <c r="F257" s="178">
        <v>137100</v>
      </c>
      <c r="G257" s="178">
        <v>35660.89</v>
      </c>
      <c r="H257" s="178">
        <v>133065.41</v>
      </c>
      <c r="I257" s="178">
        <v>69885.13</v>
      </c>
    </row>
    <row r="258" spans="1:9">
      <c r="A258" t="s">
        <v>138</v>
      </c>
      <c r="B258" s="178">
        <v>10600</v>
      </c>
      <c r="C258" s="178">
        <v>11547.76</v>
      </c>
      <c r="D258" s="178">
        <v>14450</v>
      </c>
      <c r="E258" s="178">
        <v>10421.120000000001</v>
      </c>
      <c r="F258" s="178">
        <v>8600</v>
      </c>
      <c r="G258" s="178">
        <v>6086.11</v>
      </c>
      <c r="H258" s="178">
        <v>6404.24</v>
      </c>
      <c r="I258" s="178">
        <v>2008.31</v>
      </c>
    </row>
    <row r="259" spans="1:9">
      <c r="A259" t="s">
        <v>165</v>
      </c>
      <c r="B259" s="178">
        <v>3000</v>
      </c>
      <c r="C259" s="178">
        <v>1342.83</v>
      </c>
      <c r="D259" s="178">
        <v>26000</v>
      </c>
      <c r="E259">
        <v>198.97</v>
      </c>
      <c r="F259" s="178">
        <v>2100</v>
      </c>
      <c r="G259" s="178">
        <v>2051.9</v>
      </c>
      <c r="H259">
        <v>525</v>
      </c>
      <c r="I259">
        <v>275</v>
      </c>
    </row>
    <row r="260" spans="1:9">
      <c r="B260" t="s">
        <v>753</v>
      </c>
      <c r="C260" t="s">
        <v>753</v>
      </c>
      <c r="D260" t="s">
        <v>753</v>
      </c>
      <c r="E260" t="s">
        <v>753</v>
      </c>
    </row>
    <row r="261" spans="1:9">
      <c r="F261" t="s">
        <v>753</v>
      </c>
      <c r="G261" t="s">
        <v>753</v>
      </c>
      <c r="H261" t="s">
        <v>753</v>
      </c>
      <c r="I261" t="s">
        <v>753</v>
      </c>
    </row>
    <row r="262" spans="1:9">
      <c r="A262" t="s">
        <v>196</v>
      </c>
      <c r="B262" s="178">
        <v>535696</v>
      </c>
      <c r="C262" s="178">
        <v>487767.62</v>
      </c>
      <c r="D262" s="178">
        <v>466365</v>
      </c>
      <c r="E262" s="178">
        <v>449597.08</v>
      </c>
      <c r="F262" s="178">
        <v>491969</v>
      </c>
      <c r="G262" s="178">
        <v>326369.53000000003</v>
      </c>
      <c r="H262" s="178">
        <v>342936.85</v>
      </c>
      <c r="I262" s="178">
        <v>247630.18</v>
      </c>
    </row>
    <row r="264" spans="1:9">
      <c r="A264" t="s">
        <v>621</v>
      </c>
    </row>
    <row r="265" spans="1:9">
      <c r="A265" t="s">
        <v>762</v>
      </c>
    </row>
    <row r="266" spans="1:9">
      <c r="A266" t="s">
        <v>774</v>
      </c>
      <c r="B266" s="178">
        <v>214171</v>
      </c>
      <c r="C266" s="178">
        <v>223037.89</v>
      </c>
      <c r="D266" s="178">
        <v>225263</v>
      </c>
      <c r="E266" s="178">
        <v>222275.16</v>
      </c>
      <c r="F266" s="178">
        <v>239421</v>
      </c>
      <c r="G266" s="178">
        <v>225860.51</v>
      </c>
      <c r="H266" s="178">
        <v>219072.8</v>
      </c>
      <c r="I266" s="178">
        <v>184594.04</v>
      </c>
    </row>
    <row r="267" spans="1:9">
      <c r="A267" t="s">
        <v>170</v>
      </c>
      <c r="B267" s="178">
        <v>44000</v>
      </c>
      <c r="C267" s="178">
        <v>13650.21</v>
      </c>
      <c r="D267" s="178">
        <v>37100</v>
      </c>
      <c r="E267" s="178">
        <v>27049.32</v>
      </c>
      <c r="F267" s="178">
        <v>49032</v>
      </c>
      <c r="G267" s="178">
        <v>18212.45</v>
      </c>
      <c r="H267" s="178">
        <v>14222.6</v>
      </c>
      <c r="I267" s="178">
        <v>4343.3100000000004</v>
      </c>
    </row>
    <row r="268" spans="1:9">
      <c r="A268" t="s">
        <v>138</v>
      </c>
      <c r="B268" s="178">
        <v>11050</v>
      </c>
      <c r="C268" s="178">
        <v>8367.61</v>
      </c>
      <c r="D268" s="178">
        <v>9550</v>
      </c>
      <c r="E268" s="178">
        <v>6913.4</v>
      </c>
      <c r="F268" s="178">
        <v>9250</v>
      </c>
      <c r="G268" s="178">
        <v>6325.03</v>
      </c>
      <c r="H268" s="178">
        <v>9875.08</v>
      </c>
      <c r="I268" s="178">
        <v>5706.43</v>
      </c>
    </row>
    <row r="269" spans="1:9">
      <c r="A269" t="s">
        <v>165</v>
      </c>
      <c r="B269" s="178">
        <v>2500</v>
      </c>
      <c r="C269" s="178">
        <v>1177.02</v>
      </c>
      <c r="D269" s="178">
        <v>3500</v>
      </c>
      <c r="E269">
        <v>744.49</v>
      </c>
      <c r="F269">
        <v>0</v>
      </c>
      <c r="G269">
        <v>0</v>
      </c>
      <c r="H269">
        <v>0</v>
      </c>
      <c r="I269">
        <v>0</v>
      </c>
    </row>
    <row r="270" spans="1:9">
      <c r="A270" t="s">
        <v>172</v>
      </c>
      <c r="B270">
        <v>0</v>
      </c>
      <c r="C270">
        <v>696.67</v>
      </c>
      <c r="D270">
        <v>0</v>
      </c>
      <c r="E270" s="178">
        <v>1147.53</v>
      </c>
      <c r="F270">
        <v>0</v>
      </c>
      <c r="G270" s="178">
        <v>1078.27</v>
      </c>
      <c r="H270">
        <v>0</v>
      </c>
      <c r="I270" s="178">
        <v>1377.19</v>
      </c>
    </row>
    <row r="271" spans="1:9">
      <c r="B271" t="s">
        <v>753</v>
      </c>
      <c r="C271" t="s">
        <v>753</v>
      </c>
      <c r="D271" t="s">
        <v>753</v>
      </c>
      <c r="E271" t="s">
        <v>753</v>
      </c>
    </row>
    <row r="272" spans="1:9">
      <c r="F272" t="s">
        <v>753</v>
      </c>
      <c r="G272" t="s">
        <v>753</v>
      </c>
      <c r="H272" t="s">
        <v>753</v>
      </c>
      <c r="I272" t="s">
        <v>753</v>
      </c>
    </row>
    <row r="273" spans="1:9">
      <c r="A273" t="s">
        <v>819</v>
      </c>
      <c r="B273" s="178">
        <v>271721</v>
      </c>
      <c r="C273" s="178">
        <v>246929.4</v>
      </c>
      <c r="D273" s="178">
        <v>275413</v>
      </c>
      <c r="E273" s="178">
        <v>258129.9</v>
      </c>
      <c r="F273" s="178">
        <v>297703</v>
      </c>
      <c r="G273" s="178">
        <v>251476.26</v>
      </c>
      <c r="H273" s="178">
        <v>243170.48</v>
      </c>
      <c r="I273" s="178">
        <v>196020.97</v>
      </c>
    </row>
    <row r="275" spans="1:9">
      <c r="A275" t="s">
        <v>197</v>
      </c>
    </row>
    <row r="276" spans="1:9">
      <c r="A276" t="s">
        <v>752</v>
      </c>
    </row>
    <row r="277" spans="1:9">
      <c r="A277" t="s">
        <v>774</v>
      </c>
      <c r="B277" s="178">
        <v>141573</v>
      </c>
      <c r="C277" s="178">
        <v>97971.21</v>
      </c>
      <c r="D277" s="178">
        <v>98225</v>
      </c>
      <c r="E277" s="178">
        <v>100861.42</v>
      </c>
      <c r="F277" s="178">
        <v>114560</v>
      </c>
      <c r="G277" s="178">
        <v>111859.64</v>
      </c>
      <c r="H277" s="178">
        <v>107625</v>
      </c>
      <c r="I277" s="178">
        <v>97854.89</v>
      </c>
    </row>
    <row r="278" spans="1:9">
      <c r="A278" t="s">
        <v>170</v>
      </c>
      <c r="B278" s="178">
        <v>82900</v>
      </c>
      <c r="C278" s="178">
        <v>65900.33</v>
      </c>
      <c r="D278" s="178">
        <v>72100</v>
      </c>
      <c r="E278" s="178">
        <v>73117.240000000005</v>
      </c>
      <c r="F278" s="178">
        <v>67150</v>
      </c>
      <c r="G278" s="178">
        <v>39756.89</v>
      </c>
      <c r="H278" s="178">
        <v>56600</v>
      </c>
      <c r="I278" s="178">
        <v>48173.51</v>
      </c>
    </row>
    <row r="279" spans="1:9">
      <c r="A279" t="s">
        <v>138</v>
      </c>
      <c r="B279" s="178">
        <v>9500</v>
      </c>
      <c r="C279" s="178">
        <v>6801.63</v>
      </c>
      <c r="D279" s="178">
        <v>7000</v>
      </c>
      <c r="E279" s="178">
        <v>6377.15</v>
      </c>
      <c r="F279" s="178">
        <v>3950</v>
      </c>
      <c r="G279" s="178">
        <v>3401.17</v>
      </c>
      <c r="H279" s="178">
        <v>5370</v>
      </c>
      <c r="I279" s="178">
        <v>1077.54</v>
      </c>
    </row>
    <row r="280" spans="1:9">
      <c r="A280" t="s">
        <v>165</v>
      </c>
      <c r="B280">
        <v>0</v>
      </c>
      <c r="C280" s="178">
        <v>1585.14</v>
      </c>
      <c r="D280">
        <v>0</v>
      </c>
      <c r="E280">
        <v>678.92</v>
      </c>
      <c r="F280" s="178">
        <v>2500</v>
      </c>
      <c r="G280" s="178">
        <v>1543.7</v>
      </c>
      <c r="H280">
        <v>0</v>
      </c>
      <c r="I280">
        <v>0</v>
      </c>
    </row>
    <row r="281" spans="1:9">
      <c r="A281" t="s">
        <v>172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>
      <c r="B282" t="s">
        <v>753</v>
      </c>
      <c r="C282" t="s">
        <v>753</v>
      </c>
      <c r="D282" t="s">
        <v>753</v>
      </c>
      <c r="E282" t="s">
        <v>753</v>
      </c>
    </row>
    <row r="283" spans="1:9">
      <c r="F283" t="s">
        <v>753</v>
      </c>
      <c r="G283" t="s">
        <v>753</v>
      </c>
      <c r="H283" t="s">
        <v>753</v>
      </c>
      <c r="I283" t="s">
        <v>753</v>
      </c>
    </row>
    <row r="284" spans="1:9">
      <c r="A284" t="s">
        <v>198</v>
      </c>
      <c r="B284" s="178">
        <v>233973</v>
      </c>
      <c r="C284" s="178">
        <v>172258.31</v>
      </c>
      <c r="D284" s="178">
        <v>177325</v>
      </c>
      <c r="E284" s="178">
        <v>181034.73</v>
      </c>
      <c r="F284" s="178">
        <v>188160</v>
      </c>
      <c r="G284" s="178">
        <v>156561.4</v>
      </c>
      <c r="H284" s="178">
        <v>169595</v>
      </c>
      <c r="I284" s="178">
        <v>147105.94</v>
      </c>
    </row>
    <row r="286" spans="1:9">
      <c r="A286" t="s">
        <v>199</v>
      </c>
    </row>
    <row r="287" spans="1:9">
      <c r="A287" t="s">
        <v>768</v>
      </c>
    </row>
    <row r="288" spans="1:9">
      <c r="A288" t="s">
        <v>774</v>
      </c>
      <c r="B288" s="178">
        <v>77347</v>
      </c>
      <c r="C288" s="178">
        <v>74016.289999999994</v>
      </c>
      <c r="D288" s="178">
        <v>102579</v>
      </c>
      <c r="E288" s="178">
        <v>101082.04</v>
      </c>
      <c r="F288" s="178">
        <v>79052</v>
      </c>
      <c r="G288" s="178">
        <v>79909.009999999995</v>
      </c>
      <c r="H288" s="178">
        <v>79442</v>
      </c>
      <c r="I288" s="178">
        <v>73531.86</v>
      </c>
    </row>
    <row r="289" spans="1:9">
      <c r="A289" t="s">
        <v>170</v>
      </c>
      <c r="B289" s="178">
        <v>78611</v>
      </c>
      <c r="C289" s="178">
        <v>51685.16</v>
      </c>
      <c r="D289" s="178">
        <v>52500</v>
      </c>
      <c r="E289" s="178">
        <v>67213.16</v>
      </c>
      <c r="F289" s="178">
        <v>9153.75</v>
      </c>
      <c r="G289" s="178">
        <v>1161.5899999999999</v>
      </c>
      <c r="H289" s="178">
        <v>10537</v>
      </c>
      <c r="I289" s="178">
        <v>9555.2000000000007</v>
      </c>
    </row>
    <row r="290" spans="1:9">
      <c r="A290" t="s">
        <v>138</v>
      </c>
      <c r="B290" s="178">
        <v>7700</v>
      </c>
      <c r="C290">
        <v>100</v>
      </c>
      <c r="D290" s="178">
        <v>3900</v>
      </c>
      <c r="E290">
        <v>621.54999999999995</v>
      </c>
      <c r="F290" s="178">
        <v>1246.25</v>
      </c>
      <c r="G290">
        <v>676.74</v>
      </c>
      <c r="H290" s="178">
        <v>1000</v>
      </c>
      <c r="I290">
        <v>52.34</v>
      </c>
    </row>
    <row r="291" spans="1:9">
      <c r="B291" t="s">
        <v>753</v>
      </c>
      <c r="C291" t="s">
        <v>753</v>
      </c>
      <c r="D291" t="s">
        <v>753</v>
      </c>
      <c r="E291" t="s">
        <v>753</v>
      </c>
    </row>
    <row r="292" spans="1:9">
      <c r="F292" t="s">
        <v>753</v>
      </c>
      <c r="G292" t="s">
        <v>753</v>
      </c>
      <c r="H292" t="s">
        <v>753</v>
      </c>
      <c r="I292" t="s">
        <v>753</v>
      </c>
    </row>
    <row r="293" spans="1:9">
      <c r="A293" t="s">
        <v>200</v>
      </c>
      <c r="B293" s="178">
        <v>163658</v>
      </c>
      <c r="C293" s="178">
        <v>125801.45</v>
      </c>
      <c r="D293" s="178">
        <v>158979</v>
      </c>
      <c r="E293" s="178">
        <v>168916.75</v>
      </c>
      <c r="F293" s="178">
        <v>89452</v>
      </c>
      <c r="G293" s="178">
        <v>81747.34</v>
      </c>
      <c r="H293" s="178">
        <v>90979</v>
      </c>
      <c r="I293" s="178">
        <v>83139.399999999994</v>
      </c>
    </row>
    <row r="295" spans="1:9">
      <c r="A295" t="s">
        <v>201</v>
      </c>
    </row>
    <row r="296" spans="1:9">
      <c r="A296" t="s">
        <v>762</v>
      </c>
    </row>
    <row r="297" spans="1:9">
      <c r="A297" t="s">
        <v>774</v>
      </c>
      <c r="B297">
        <v>0</v>
      </c>
      <c r="C297">
        <v>0</v>
      </c>
      <c r="D297" s="178">
        <v>86947</v>
      </c>
      <c r="E297" s="178">
        <v>48290.58</v>
      </c>
      <c r="F297" s="178">
        <v>88256</v>
      </c>
      <c r="G297" s="178">
        <v>90203.39</v>
      </c>
      <c r="H297" s="178">
        <v>155134.79999999999</v>
      </c>
      <c r="I297" s="178">
        <v>125142.18</v>
      </c>
    </row>
    <row r="298" spans="1:9">
      <c r="A298" t="s">
        <v>170</v>
      </c>
      <c r="B298">
        <v>0</v>
      </c>
      <c r="C298">
        <v>0</v>
      </c>
      <c r="D298" s="178">
        <v>4000</v>
      </c>
      <c r="E298" s="178">
        <v>1043.3800000000001</v>
      </c>
      <c r="F298" s="178">
        <v>29150</v>
      </c>
      <c r="G298" s="178">
        <v>2792.04</v>
      </c>
      <c r="H298" s="178">
        <v>14820</v>
      </c>
      <c r="I298" s="178">
        <v>7550.29</v>
      </c>
    </row>
    <row r="299" spans="1:9">
      <c r="A299" t="s">
        <v>138</v>
      </c>
      <c r="B299">
        <v>0</v>
      </c>
      <c r="C299">
        <v>0</v>
      </c>
      <c r="D299" s="178">
        <v>3250</v>
      </c>
      <c r="E299">
        <v>997.31</v>
      </c>
      <c r="F299" s="178">
        <v>1250</v>
      </c>
      <c r="G299">
        <v>519.98</v>
      </c>
      <c r="H299" s="178">
        <v>8350</v>
      </c>
      <c r="I299" s="178">
        <v>3737.44</v>
      </c>
    </row>
    <row r="300" spans="1:9">
      <c r="A300" t="s">
        <v>794</v>
      </c>
    </row>
    <row r="301" spans="1:9">
      <c r="A301" s="177">
        <v>42298.636805555558</v>
      </c>
      <c r="D301" t="s">
        <v>795</v>
      </c>
      <c r="E301" t="s">
        <v>796</v>
      </c>
      <c r="I301" t="s">
        <v>820</v>
      </c>
    </row>
    <row r="302" spans="1:9">
      <c r="D302" t="s">
        <v>798</v>
      </c>
      <c r="E302" t="s">
        <v>799</v>
      </c>
    </row>
    <row r="303" spans="1:9">
      <c r="D303" t="s">
        <v>800</v>
      </c>
      <c r="E303" t="s">
        <v>801</v>
      </c>
    </row>
    <row r="304" spans="1:9">
      <c r="A304" t="s">
        <v>747</v>
      </c>
    </row>
    <row r="305" spans="1:9">
      <c r="A305" t="s">
        <v>748</v>
      </c>
    </row>
    <row r="306" spans="1:9">
      <c r="C306" t="s">
        <v>802</v>
      </c>
      <c r="E306" t="s">
        <v>802</v>
      </c>
      <c r="G306" t="s">
        <v>802</v>
      </c>
      <c r="I306" t="s">
        <v>802</v>
      </c>
    </row>
    <row r="307" spans="1:9">
      <c r="B307" t="s">
        <v>803</v>
      </c>
      <c r="C307" t="s">
        <v>804</v>
      </c>
      <c r="D307" t="s">
        <v>805</v>
      </c>
      <c r="E307" t="s">
        <v>806</v>
      </c>
      <c r="F307" t="s">
        <v>803</v>
      </c>
      <c r="G307" t="s">
        <v>807</v>
      </c>
      <c r="H307" t="s">
        <v>803</v>
      </c>
      <c r="I307" t="s">
        <v>808</v>
      </c>
    </row>
    <row r="308" spans="1:9">
      <c r="B308" t="s">
        <v>809</v>
      </c>
      <c r="C308" t="s">
        <v>810</v>
      </c>
      <c r="D308" t="s">
        <v>811</v>
      </c>
      <c r="E308" t="s">
        <v>812</v>
      </c>
      <c r="F308" t="s">
        <v>809</v>
      </c>
      <c r="G308" t="s">
        <v>812</v>
      </c>
      <c r="H308" t="s">
        <v>809</v>
      </c>
      <c r="I308" t="s">
        <v>813</v>
      </c>
    </row>
    <row r="309" spans="1:9">
      <c r="A309" t="s">
        <v>814</v>
      </c>
      <c r="B309" t="s">
        <v>767</v>
      </c>
      <c r="C309" t="s">
        <v>760</v>
      </c>
      <c r="D309" t="s">
        <v>760</v>
      </c>
      <c r="E309" t="s">
        <v>767</v>
      </c>
      <c r="F309" t="s">
        <v>750</v>
      </c>
      <c r="G309" t="s">
        <v>767</v>
      </c>
      <c r="H309" t="s">
        <v>750</v>
      </c>
      <c r="I309" t="s">
        <v>767</v>
      </c>
    </row>
    <row r="310" spans="1:9">
      <c r="A310" t="s">
        <v>172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>
      <c r="B311" t="s">
        <v>753</v>
      </c>
      <c r="C311" t="s">
        <v>753</v>
      </c>
      <c r="D311" t="s">
        <v>753</v>
      </c>
      <c r="E311" t="s">
        <v>753</v>
      </c>
    </row>
    <row r="312" spans="1:9">
      <c r="F312" t="s">
        <v>753</v>
      </c>
      <c r="G312" t="s">
        <v>753</v>
      </c>
      <c r="H312" t="s">
        <v>753</v>
      </c>
      <c r="I312" t="s">
        <v>753</v>
      </c>
    </row>
    <row r="313" spans="1:9">
      <c r="A313" t="s">
        <v>202</v>
      </c>
      <c r="B313">
        <v>0</v>
      </c>
      <c r="C313">
        <v>0</v>
      </c>
      <c r="D313" s="178">
        <v>94197</v>
      </c>
      <c r="E313" s="178">
        <v>50331.27</v>
      </c>
      <c r="F313" s="178">
        <v>118656</v>
      </c>
      <c r="G313" s="178">
        <v>93515.41</v>
      </c>
      <c r="H313" s="178">
        <v>178304.8</v>
      </c>
      <c r="I313" s="178">
        <v>136429.91</v>
      </c>
    </row>
    <row r="315" spans="1:9">
      <c r="A315" t="s">
        <v>769</v>
      </c>
    </row>
    <row r="316" spans="1:9">
      <c r="A316" t="s">
        <v>770</v>
      </c>
    </row>
    <row r="317" spans="1:9">
      <c r="A317" t="s">
        <v>769</v>
      </c>
      <c r="B317">
        <v>0</v>
      </c>
      <c r="C317">
        <v>0</v>
      </c>
      <c r="D317">
        <v>0</v>
      </c>
      <c r="E317">
        <v>0</v>
      </c>
      <c r="F317">
        <v>0</v>
      </c>
      <c r="G317" s="178">
        <v>25784.400000000001</v>
      </c>
      <c r="H317">
        <v>0</v>
      </c>
      <c r="I317">
        <v>0</v>
      </c>
    </row>
    <row r="318" spans="1:9">
      <c r="B318" t="s">
        <v>753</v>
      </c>
      <c r="C318" t="s">
        <v>753</v>
      </c>
      <c r="D318" t="s">
        <v>753</v>
      </c>
      <c r="E318" t="s">
        <v>753</v>
      </c>
    </row>
    <row r="319" spans="1:9">
      <c r="F319" t="s">
        <v>753</v>
      </c>
      <c r="G319" t="s">
        <v>753</v>
      </c>
      <c r="H319" t="s">
        <v>753</v>
      </c>
      <c r="I319" t="s">
        <v>753</v>
      </c>
    </row>
    <row r="320" spans="1:9">
      <c r="A320" t="s">
        <v>203</v>
      </c>
      <c r="B320">
        <v>0</v>
      </c>
      <c r="C320">
        <v>0</v>
      </c>
      <c r="D320">
        <v>0</v>
      </c>
      <c r="E320">
        <v>0</v>
      </c>
      <c r="F320">
        <v>0</v>
      </c>
      <c r="G320" s="178">
        <v>25784.400000000001</v>
      </c>
      <c r="H320">
        <v>0</v>
      </c>
      <c r="I320">
        <v>0</v>
      </c>
    </row>
    <row r="322" spans="1:9">
      <c r="A322" t="s">
        <v>771</v>
      </c>
    </row>
    <row r="323" spans="1:9">
      <c r="A323" t="s">
        <v>772</v>
      </c>
    </row>
    <row r="324" spans="1:9">
      <c r="A324" t="s">
        <v>771</v>
      </c>
      <c r="B324">
        <v>0</v>
      </c>
      <c r="C324" s="178">
        <v>99267.44</v>
      </c>
      <c r="D324">
        <v>0</v>
      </c>
      <c r="E324" s="178">
        <v>64747.74</v>
      </c>
      <c r="F324">
        <v>0</v>
      </c>
      <c r="G324" s="178">
        <v>185754.56</v>
      </c>
      <c r="H324" s="178">
        <v>150000</v>
      </c>
      <c r="I324">
        <v>0</v>
      </c>
    </row>
    <row r="325" spans="1:9">
      <c r="B325" t="s">
        <v>753</v>
      </c>
      <c r="C325" t="s">
        <v>753</v>
      </c>
      <c r="D325" t="s">
        <v>753</v>
      </c>
      <c r="E325" t="s">
        <v>753</v>
      </c>
    </row>
    <row r="326" spans="1:9">
      <c r="F326" t="s">
        <v>753</v>
      </c>
      <c r="G326" t="s">
        <v>753</v>
      </c>
      <c r="H326" t="s">
        <v>753</v>
      </c>
      <c r="I326" t="s">
        <v>753</v>
      </c>
    </row>
    <row r="327" spans="1:9">
      <c r="A327" t="s">
        <v>821</v>
      </c>
      <c r="B327">
        <v>0</v>
      </c>
      <c r="C327" s="178">
        <v>99267.44</v>
      </c>
      <c r="D327">
        <v>0</v>
      </c>
      <c r="E327" s="178">
        <v>64747.74</v>
      </c>
      <c r="F327">
        <v>0</v>
      </c>
      <c r="G327" s="178">
        <v>185754.56</v>
      </c>
      <c r="H327" s="178">
        <v>150000</v>
      </c>
      <c r="I327">
        <v>0</v>
      </c>
    </row>
    <row r="328" spans="1:9">
      <c r="A328" t="s">
        <v>814</v>
      </c>
      <c r="B328" t="s">
        <v>767</v>
      </c>
      <c r="C328" t="s">
        <v>760</v>
      </c>
      <c r="D328" t="s">
        <v>758</v>
      </c>
    </row>
    <row r="329" spans="1:9">
      <c r="D329" t="s">
        <v>772</v>
      </c>
      <c r="E329" t="s">
        <v>767</v>
      </c>
      <c r="F329" t="s">
        <v>750</v>
      </c>
      <c r="G329" t="s">
        <v>767</v>
      </c>
      <c r="H329" t="s">
        <v>750</v>
      </c>
      <c r="I329" t="s">
        <v>822</v>
      </c>
    </row>
    <row r="330" spans="1:9">
      <c r="I330" t="s">
        <v>765</v>
      </c>
    </row>
    <row r="332" spans="1:9">
      <c r="A332" t="s">
        <v>204</v>
      </c>
      <c r="B332" s="178">
        <v>10738421.08</v>
      </c>
      <c r="C332" s="178">
        <v>10123294.15</v>
      </c>
      <c r="D332" s="178">
        <v>11165108</v>
      </c>
      <c r="E332" s="178">
        <v>12864332.470000001</v>
      </c>
      <c r="F332" s="178">
        <v>12221291</v>
      </c>
      <c r="G332" s="178">
        <v>11983371.74</v>
      </c>
      <c r="H332" s="178">
        <v>12702057</v>
      </c>
      <c r="I332" s="178">
        <v>11809021.699999999</v>
      </c>
    </row>
    <row r="334" spans="1:9">
      <c r="A334" t="s">
        <v>208</v>
      </c>
      <c r="B334" s="178">
        <v>674931</v>
      </c>
      <c r="C334" s="178">
        <v>1286115.92</v>
      </c>
      <c r="D334" s="178">
        <v>196327</v>
      </c>
      <c r="E334" s="178">
        <v>-1461725.91</v>
      </c>
      <c r="F334" s="178">
        <v>905846.5</v>
      </c>
      <c r="G334" s="178">
        <v>984113.06</v>
      </c>
      <c r="H334" s="178">
        <v>313386</v>
      </c>
      <c r="I334" s="178">
        <v>1688424.64</v>
      </c>
    </row>
    <row r="335" spans="1:9">
      <c r="A335" t="s">
        <v>794</v>
      </c>
    </row>
    <row r="336" spans="1:9">
      <c r="A336" s="177">
        <v>42298.636805555558</v>
      </c>
      <c r="D336" t="s">
        <v>795</v>
      </c>
      <c r="E336" t="s">
        <v>796</v>
      </c>
      <c r="I336" t="s">
        <v>823</v>
      </c>
    </row>
    <row r="337" spans="1:9">
      <c r="D337" t="s">
        <v>798</v>
      </c>
      <c r="E337" t="s">
        <v>799</v>
      </c>
    </row>
    <row r="338" spans="1:9">
      <c r="D338" t="s">
        <v>800</v>
      </c>
      <c r="E338" t="s">
        <v>801</v>
      </c>
    </row>
    <row r="339" spans="1:9">
      <c r="A339" t="s">
        <v>747</v>
      </c>
    </row>
    <row r="341" spans="1:9">
      <c r="C341" t="s">
        <v>802</v>
      </c>
      <c r="E341" t="s">
        <v>802</v>
      </c>
      <c r="G341" t="s">
        <v>802</v>
      </c>
      <c r="I341" t="s">
        <v>802</v>
      </c>
    </row>
    <row r="342" spans="1:9">
      <c r="B342" t="s">
        <v>803</v>
      </c>
      <c r="C342" t="s">
        <v>804</v>
      </c>
      <c r="D342" t="s">
        <v>805</v>
      </c>
      <c r="E342" t="s">
        <v>806</v>
      </c>
      <c r="F342" t="s">
        <v>803</v>
      </c>
      <c r="G342" t="s">
        <v>807</v>
      </c>
      <c r="H342" t="s">
        <v>803</v>
      </c>
      <c r="I342" t="s">
        <v>808</v>
      </c>
    </row>
    <row r="343" spans="1:9">
      <c r="A343" t="s">
        <v>824</v>
      </c>
      <c r="B343" t="s">
        <v>809</v>
      </c>
      <c r="C343" t="s">
        <v>810</v>
      </c>
      <c r="D343" t="s">
        <v>811</v>
      </c>
      <c r="E343" t="s">
        <v>812</v>
      </c>
      <c r="F343" t="s">
        <v>809</v>
      </c>
      <c r="G343" t="s">
        <v>812</v>
      </c>
      <c r="H343" t="s">
        <v>809</v>
      </c>
      <c r="I343" t="s">
        <v>813</v>
      </c>
    </row>
    <row r="344" spans="1:9">
      <c r="A344" t="s">
        <v>814</v>
      </c>
      <c r="B344" t="s">
        <v>767</v>
      </c>
      <c r="C344" t="s">
        <v>760</v>
      </c>
      <c r="D344" t="s">
        <v>760</v>
      </c>
      <c r="E344" t="s">
        <v>767</v>
      </c>
      <c r="F344" t="s">
        <v>750</v>
      </c>
      <c r="G344" t="s">
        <v>767</v>
      </c>
      <c r="H344" t="s">
        <v>750</v>
      </c>
      <c r="I344" t="s">
        <v>767</v>
      </c>
    </row>
    <row r="347" spans="1:9">
      <c r="A347" t="s">
        <v>0</v>
      </c>
    </row>
    <row r="348" spans="1:9">
      <c r="A348" t="s">
        <v>759</v>
      </c>
    </row>
    <row r="349" spans="1:9">
      <c r="A349" t="s">
        <v>825</v>
      </c>
      <c r="B349" t="s">
        <v>826</v>
      </c>
      <c r="C349" s="178">
        <v>2676541.5499999998</v>
      </c>
      <c r="D349" s="178">
        <v>2550000</v>
      </c>
      <c r="E349" s="178">
        <v>2418221.39</v>
      </c>
      <c r="F349" s="178">
        <v>2540000</v>
      </c>
      <c r="G349" s="178">
        <v>2415682.8199999998</v>
      </c>
      <c r="H349" s="178">
        <v>2951920</v>
      </c>
      <c r="I349" s="178">
        <v>2645819.6</v>
      </c>
    </row>
    <row r="350" spans="1:9">
      <c r="A350" t="s">
        <v>827</v>
      </c>
      <c r="B350" s="178">
        <v>550000</v>
      </c>
      <c r="C350">
        <v>0</v>
      </c>
      <c r="D350">
        <v>0</v>
      </c>
      <c r="E350">
        <v>0</v>
      </c>
      <c r="F350" s="178">
        <v>75000</v>
      </c>
      <c r="G350">
        <v>0</v>
      </c>
      <c r="H350" s="178">
        <v>76500</v>
      </c>
      <c r="I350" s="178">
        <v>57550.37</v>
      </c>
    </row>
    <row r="351" spans="1:9">
      <c r="A351" t="s">
        <v>828</v>
      </c>
      <c r="B351" s="178">
        <v>130000</v>
      </c>
      <c r="C351" s="178">
        <v>162734.41</v>
      </c>
      <c r="D351" s="178">
        <v>165000</v>
      </c>
      <c r="E351" s="178">
        <v>286949.53999999998</v>
      </c>
      <c r="F351" s="178">
        <v>195000</v>
      </c>
      <c r="G351" s="178">
        <v>447801.8</v>
      </c>
      <c r="H351" s="178">
        <v>380000</v>
      </c>
      <c r="I351" s="178">
        <v>390032.04</v>
      </c>
    </row>
    <row r="352" spans="1:9">
      <c r="A352" t="s">
        <v>829</v>
      </c>
      <c r="B352" s="178">
        <v>2000</v>
      </c>
      <c r="C352" s="178">
        <v>19398.259999999998</v>
      </c>
      <c r="D352" s="178">
        <v>40000</v>
      </c>
      <c r="E352" s="178">
        <v>7186.56</v>
      </c>
      <c r="F352" s="178">
        <v>40000</v>
      </c>
      <c r="G352" s="178">
        <v>3455.59</v>
      </c>
      <c r="H352" s="178">
        <v>40000</v>
      </c>
      <c r="I352" s="178">
        <v>31919.01</v>
      </c>
    </row>
    <row r="353" spans="1:9">
      <c r="A353" t="s">
        <v>830</v>
      </c>
      <c r="B353">
        <v>0</v>
      </c>
      <c r="C353">
        <v>0</v>
      </c>
      <c r="D353">
        <v>0</v>
      </c>
      <c r="E353" s="178">
        <v>25783.84</v>
      </c>
      <c r="F353">
        <v>0</v>
      </c>
      <c r="G353" s="178">
        <v>8285.2199999999993</v>
      </c>
      <c r="H353">
        <v>0</v>
      </c>
      <c r="I353">
        <v>0</v>
      </c>
    </row>
    <row r="354" spans="1:9">
      <c r="A354" t="s">
        <v>831</v>
      </c>
      <c r="B354" s="178">
        <v>1200000</v>
      </c>
      <c r="C354" s="178">
        <v>1081982.73</v>
      </c>
      <c r="D354" s="178">
        <v>1400000</v>
      </c>
      <c r="E354" s="178">
        <v>1135164.44</v>
      </c>
      <c r="F354" s="178">
        <v>1200000</v>
      </c>
      <c r="G354" s="178">
        <v>1109324.6100000001</v>
      </c>
      <c r="H354" s="178">
        <v>1110000</v>
      </c>
      <c r="I354" s="178">
        <v>1271927.75</v>
      </c>
    </row>
    <row r="355" spans="1:9">
      <c r="A355" t="s">
        <v>832</v>
      </c>
      <c r="B355" t="s">
        <v>833</v>
      </c>
      <c r="C355" s="178">
        <v>2859554.68</v>
      </c>
      <c r="D355" s="178">
        <v>2700000</v>
      </c>
      <c r="E355" s="178">
        <v>2889590.04</v>
      </c>
      <c r="F355" s="178">
        <v>3000000</v>
      </c>
      <c r="G355" s="178">
        <v>2856348.56</v>
      </c>
      <c r="H355" s="178">
        <v>2800000</v>
      </c>
      <c r="I355" s="178">
        <v>3040618.54</v>
      </c>
    </row>
    <row r="356" spans="1:9">
      <c r="A356" t="s">
        <v>834</v>
      </c>
      <c r="B356" s="178">
        <v>400000</v>
      </c>
      <c r="C356" s="178">
        <v>401497.52</v>
      </c>
      <c r="D356" s="178">
        <v>310000</v>
      </c>
      <c r="E356" s="178">
        <v>395787.43</v>
      </c>
      <c r="F356" s="178">
        <v>400000</v>
      </c>
      <c r="G356" s="178">
        <v>387138.97</v>
      </c>
      <c r="H356" s="178">
        <v>380000</v>
      </c>
      <c r="I356" s="178">
        <v>383200.28</v>
      </c>
    </row>
    <row r="357" spans="1:9">
      <c r="A357" t="s">
        <v>835</v>
      </c>
      <c r="B357" s="178">
        <v>50000</v>
      </c>
      <c r="C357" s="178">
        <v>52312.480000000003</v>
      </c>
      <c r="D357" s="178">
        <v>40000</v>
      </c>
      <c r="E357" s="178">
        <v>51298.92</v>
      </c>
      <c r="F357" s="178">
        <v>50000</v>
      </c>
      <c r="G357" s="178">
        <v>42543.34</v>
      </c>
      <c r="H357" s="178">
        <v>50000</v>
      </c>
      <c r="I357" s="178">
        <v>44712.67</v>
      </c>
    </row>
    <row r="358" spans="1:9">
      <c r="A358" t="s">
        <v>836</v>
      </c>
      <c r="B358" s="178">
        <v>325000</v>
      </c>
      <c r="C358" s="178">
        <v>318606.71999999997</v>
      </c>
      <c r="D358" s="178">
        <v>315000</v>
      </c>
      <c r="E358" s="178">
        <v>358195.07</v>
      </c>
      <c r="F358" s="178">
        <v>370000</v>
      </c>
      <c r="G358" s="178">
        <v>392569.12</v>
      </c>
      <c r="H358" s="178">
        <v>370000</v>
      </c>
      <c r="I358" s="178">
        <v>535013.44999999995</v>
      </c>
    </row>
    <row r="359" spans="1:9">
      <c r="A359" t="s">
        <v>837</v>
      </c>
      <c r="B359" s="178">
        <v>460000</v>
      </c>
      <c r="C359" s="178">
        <v>1035832.39</v>
      </c>
      <c r="D359" s="178">
        <v>1100000</v>
      </c>
      <c r="E359" s="178">
        <v>1100227.24</v>
      </c>
      <c r="F359" s="178">
        <v>1120000</v>
      </c>
      <c r="G359" s="178">
        <v>1139180.47</v>
      </c>
      <c r="H359" s="178">
        <v>1140000</v>
      </c>
      <c r="I359" s="178">
        <v>1187589.8400000001</v>
      </c>
    </row>
    <row r="360" spans="1:9">
      <c r="A360" t="s">
        <v>838</v>
      </c>
      <c r="B360" s="178">
        <v>50000</v>
      </c>
      <c r="C360" s="178">
        <v>90193.47</v>
      </c>
      <c r="D360" s="178">
        <v>95000</v>
      </c>
      <c r="E360" s="178">
        <v>110207.01</v>
      </c>
      <c r="F360" s="178">
        <v>110000</v>
      </c>
      <c r="G360" s="178">
        <v>85094.92</v>
      </c>
      <c r="H360" s="178">
        <v>110000</v>
      </c>
      <c r="I360">
        <v>0</v>
      </c>
    </row>
    <row r="361" spans="1:9">
      <c r="A361" t="s">
        <v>839</v>
      </c>
      <c r="B361" s="178">
        <v>50000</v>
      </c>
      <c r="C361" s="178">
        <v>28468.17</v>
      </c>
      <c r="D361" s="178">
        <v>20000</v>
      </c>
      <c r="E361" s="178">
        <v>24419.82</v>
      </c>
      <c r="F361" s="178">
        <v>35000</v>
      </c>
      <c r="G361" s="178">
        <v>15210.17</v>
      </c>
      <c r="H361" s="178">
        <v>30179</v>
      </c>
      <c r="I361" s="178">
        <v>13463.2</v>
      </c>
    </row>
    <row r="362" spans="1:9">
      <c r="A362" t="s">
        <v>840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>
      <c r="B363" t="s">
        <v>753</v>
      </c>
      <c r="C363" t="s">
        <v>753</v>
      </c>
      <c r="D363" t="s">
        <v>753</v>
      </c>
      <c r="E363" t="s">
        <v>753</v>
      </c>
    </row>
    <row r="364" spans="1:9">
      <c r="F364" t="s">
        <v>753</v>
      </c>
      <c r="G364" t="s">
        <v>753</v>
      </c>
      <c r="H364" t="s">
        <v>753</v>
      </c>
      <c r="I364" t="s">
        <v>753</v>
      </c>
    </row>
    <row r="365" spans="1:9">
      <c r="A365" t="s">
        <v>152</v>
      </c>
      <c r="B365" s="178">
        <v>8504012</v>
      </c>
      <c r="C365" s="178">
        <v>8727122.3800000008</v>
      </c>
      <c r="D365" s="178">
        <v>8735000</v>
      </c>
      <c r="E365" s="178">
        <v>8803031.3000000007</v>
      </c>
      <c r="F365" s="178">
        <v>9135000</v>
      </c>
      <c r="G365" s="178">
        <v>8902635.5899999999</v>
      </c>
      <c r="H365" s="178">
        <v>9438599</v>
      </c>
      <c r="I365" s="178">
        <v>9601846.75</v>
      </c>
    </row>
    <row r="367" spans="1:9">
      <c r="A367" t="s">
        <v>151</v>
      </c>
    </row>
    <row r="368" spans="1:9">
      <c r="A368" t="s">
        <v>767</v>
      </c>
    </row>
    <row r="369" spans="1:9">
      <c r="A369" t="s">
        <v>841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>
      <c r="A370" t="s">
        <v>842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>
      <c r="A371" t="s">
        <v>843</v>
      </c>
      <c r="B371" s="178">
        <v>42000</v>
      </c>
      <c r="C371" s="178">
        <v>34475</v>
      </c>
      <c r="D371" s="178">
        <v>45000</v>
      </c>
      <c r="E371" s="178">
        <v>39416.660000000003</v>
      </c>
      <c r="F371" s="178">
        <v>45000</v>
      </c>
      <c r="G371" s="178">
        <v>44750</v>
      </c>
      <c r="H371" s="178">
        <v>45000</v>
      </c>
      <c r="I371" s="178">
        <v>41939.129999999997</v>
      </c>
    </row>
    <row r="372" spans="1:9">
      <c r="A372" t="s">
        <v>844</v>
      </c>
      <c r="B372" s="178">
        <v>25000</v>
      </c>
      <c r="C372" s="178">
        <v>23187.5</v>
      </c>
      <c r="D372" s="178">
        <v>30000</v>
      </c>
      <c r="E372" s="178">
        <v>24750</v>
      </c>
      <c r="F372" s="178">
        <v>30000</v>
      </c>
      <c r="G372" s="178">
        <v>25875</v>
      </c>
      <c r="H372" s="178">
        <v>30000</v>
      </c>
      <c r="I372" s="178">
        <v>26147.88</v>
      </c>
    </row>
    <row r="373" spans="1:9">
      <c r="A373" t="s">
        <v>845</v>
      </c>
      <c r="B373" s="178">
        <v>80000</v>
      </c>
      <c r="C373" s="178">
        <v>56000</v>
      </c>
      <c r="D373" s="178">
        <v>65000</v>
      </c>
      <c r="E373" s="178">
        <v>57166.67</v>
      </c>
      <c r="F373" s="178">
        <v>65000</v>
      </c>
      <c r="G373" s="178">
        <v>65041.67</v>
      </c>
      <c r="H373" s="178">
        <v>80000</v>
      </c>
      <c r="I373" s="178">
        <v>67958.3</v>
      </c>
    </row>
    <row r="374" spans="1:9">
      <c r="A374" t="s">
        <v>846</v>
      </c>
      <c r="B374" s="178">
        <v>1000</v>
      </c>
      <c r="C374">
        <v>900</v>
      </c>
      <c r="D374" s="178">
        <v>1000</v>
      </c>
      <c r="E374" s="178">
        <v>1600</v>
      </c>
      <c r="F374" s="178">
        <v>1000</v>
      </c>
      <c r="G374" s="178">
        <v>1500</v>
      </c>
      <c r="H374" s="178">
        <v>1200</v>
      </c>
      <c r="I374" s="178">
        <v>1787.5</v>
      </c>
    </row>
    <row r="375" spans="1:9">
      <c r="A375" t="s">
        <v>847</v>
      </c>
      <c r="B375" s="178">
        <v>17000</v>
      </c>
      <c r="C375" s="178">
        <v>23200</v>
      </c>
      <c r="D375" s="178">
        <v>25000</v>
      </c>
      <c r="E375" s="178">
        <v>38062.5</v>
      </c>
      <c r="F375" s="178">
        <v>35000</v>
      </c>
      <c r="G375" s="178">
        <v>34425</v>
      </c>
      <c r="H375" s="178">
        <v>35000</v>
      </c>
      <c r="I375" s="178">
        <v>42175</v>
      </c>
    </row>
    <row r="376" spans="1:9">
      <c r="A376" t="s">
        <v>848</v>
      </c>
      <c r="B376" s="178">
        <v>5000</v>
      </c>
      <c r="C376" s="178">
        <v>6090</v>
      </c>
      <c r="D376" s="178">
        <v>10000</v>
      </c>
      <c r="E376" s="178">
        <v>9350</v>
      </c>
      <c r="F376" s="178">
        <v>10000</v>
      </c>
      <c r="G376" s="178">
        <v>8475</v>
      </c>
      <c r="H376" s="178">
        <v>10000</v>
      </c>
      <c r="I376" s="178">
        <v>3450</v>
      </c>
    </row>
    <row r="377" spans="1:9">
      <c r="A377" t="s">
        <v>849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>
      <c r="A378" t="s">
        <v>850</v>
      </c>
      <c r="B378" t="s">
        <v>851</v>
      </c>
      <c r="C378" s="178">
        <v>148554.39000000001</v>
      </c>
      <c r="D378" s="178">
        <v>100000</v>
      </c>
      <c r="E378" s="178">
        <v>76750.850000000006</v>
      </c>
      <c r="F378" s="178">
        <v>100000</v>
      </c>
      <c r="G378" s="178">
        <v>62642.22</v>
      </c>
      <c r="H378" s="178">
        <v>81000</v>
      </c>
      <c r="I378" s="178">
        <v>178803.22</v>
      </c>
    </row>
    <row r="379" spans="1:9">
      <c r="A379" t="s">
        <v>852</v>
      </c>
      <c r="B379" t="s">
        <v>853</v>
      </c>
      <c r="C379" s="178">
        <v>172248.33</v>
      </c>
      <c r="D379" s="178">
        <v>45000</v>
      </c>
      <c r="E379" s="178">
        <v>60171.96</v>
      </c>
      <c r="F379" s="178">
        <v>62041</v>
      </c>
      <c r="G379" s="178">
        <v>105667.54</v>
      </c>
      <c r="H379" s="178">
        <v>85000</v>
      </c>
      <c r="I379" s="178">
        <v>260854.28</v>
      </c>
    </row>
    <row r="380" spans="1:9">
      <c r="A380" t="s">
        <v>854</v>
      </c>
      <c r="B380" t="s">
        <v>855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>
      <c r="A381" t="s">
        <v>856</v>
      </c>
      <c r="B381" t="s">
        <v>857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>
      <c r="A382" t="s">
        <v>858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>
      <c r="A383" t="s">
        <v>859</v>
      </c>
      <c r="B383" s="178">
        <v>6500</v>
      </c>
      <c r="C383" s="178">
        <v>14086.2</v>
      </c>
      <c r="D383" s="178">
        <v>5000</v>
      </c>
      <c r="E383" s="178">
        <v>8751.2999999999993</v>
      </c>
      <c r="F383" s="178">
        <v>6500</v>
      </c>
      <c r="G383" s="178">
        <v>10360.299999999999</v>
      </c>
      <c r="H383" s="178">
        <v>9372</v>
      </c>
      <c r="I383" s="178">
        <v>15379</v>
      </c>
    </row>
    <row r="384" spans="1:9">
      <c r="A384" t="s">
        <v>860</v>
      </c>
      <c r="B384" s="178">
        <v>12000</v>
      </c>
      <c r="C384" s="178">
        <v>29522.35</v>
      </c>
      <c r="D384" s="178">
        <v>12000</v>
      </c>
      <c r="E384" s="178">
        <v>23445.55</v>
      </c>
      <c r="F384" s="178">
        <v>25000</v>
      </c>
      <c r="G384" s="178">
        <v>20715.849999999999</v>
      </c>
      <c r="H384" s="178">
        <v>20800</v>
      </c>
      <c r="I384" s="178">
        <v>27737.15</v>
      </c>
    </row>
    <row r="385" spans="1:9">
      <c r="A385" t="s">
        <v>861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60</v>
      </c>
    </row>
    <row r="386" spans="1:9">
      <c r="A386" t="s">
        <v>862</v>
      </c>
      <c r="B386" s="178">
        <v>20000</v>
      </c>
      <c r="C386" s="178">
        <v>55354.53</v>
      </c>
      <c r="D386" s="178">
        <v>75000</v>
      </c>
      <c r="E386" s="178">
        <v>28750.1</v>
      </c>
      <c r="F386" s="178">
        <v>50000</v>
      </c>
      <c r="G386" s="178">
        <v>21116.37</v>
      </c>
      <c r="H386" s="178">
        <v>28000</v>
      </c>
      <c r="I386" s="178">
        <v>62523.040000000001</v>
      </c>
    </row>
    <row r="387" spans="1:9">
      <c r="A387" t="s">
        <v>863</v>
      </c>
      <c r="B387">
        <v>0</v>
      </c>
      <c r="C387">
        <v>60</v>
      </c>
      <c r="D387">
        <v>0</v>
      </c>
      <c r="E387">
        <v>0</v>
      </c>
      <c r="F387" s="178">
        <v>30000</v>
      </c>
      <c r="G387">
        <v>0</v>
      </c>
      <c r="H387">
        <v>0</v>
      </c>
      <c r="I387">
        <v>0</v>
      </c>
    </row>
    <row r="388" spans="1:9">
      <c r="A388" t="s">
        <v>864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>
      <c r="A389" t="s">
        <v>865</v>
      </c>
      <c r="B389" s="178">
        <v>1500</v>
      </c>
      <c r="C389" s="178">
        <v>2225</v>
      </c>
      <c r="D389" s="178">
        <v>3000</v>
      </c>
      <c r="E389">
        <v>675</v>
      </c>
      <c r="F389" s="178">
        <v>3000</v>
      </c>
      <c r="G389">
        <v>675</v>
      </c>
      <c r="H389" s="178">
        <v>1000</v>
      </c>
      <c r="I389" s="178">
        <v>1780</v>
      </c>
    </row>
    <row r="390" spans="1:9">
      <c r="A390" t="s">
        <v>866</v>
      </c>
      <c r="B390">
        <v>800</v>
      </c>
      <c r="C390">
        <v>60</v>
      </c>
      <c r="D390">
        <v>100</v>
      </c>
      <c r="E390">
        <v>60</v>
      </c>
      <c r="F390">
        <v>100</v>
      </c>
      <c r="G390">
        <v>480</v>
      </c>
      <c r="H390">
        <v>300</v>
      </c>
      <c r="I390">
        <v>420</v>
      </c>
    </row>
    <row r="391" spans="1:9">
      <c r="A391" t="s">
        <v>867</v>
      </c>
      <c r="B391" t="s">
        <v>868</v>
      </c>
      <c r="C391" s="178">
        <v>1307.5999999999999</v>
      </c>
      <c r="D391" s="178">
        <v>2500</v>
      </c>
      <c r="E391">
        <v>983.72</v>
      </c>
      <c r="F391" s="178">
        <v>2500</v>
      </c>
      <c r="G391">
        <v>802.8</v>
      </c>
      <c r="H391">
        <v>900</v>
      </c>
      <c r="I391" s="178">
        <v>3589</v>
      </c>
    </row>
    <row r="392" spans="1:9">
      <c r="A392" t="s">
        <v>869</v>
      </c>
      <c r="B392">
        <v>500</v>
      </c>
      <c r="C392" s="178">
        <v>6177.5</v>
      </c>
      <c r="D392" s="178">
        <v>7500</v>
      </c>
      <c r="E392" s="178">
        <v>13117.9</v>
      </c>
      <c r="F392" s="178">
        <v>14000</v>
      </c>
      <c r="G392" s="178">
        <v>12327.4</v>
      </c>
      <c r="H392" s="178">
        <v>10000</v>
      </c>
      <c r="I392" s="178">
        <v>17195.68</v>
      </c>
    </row>
    <row r="393" spans="1:9">
      <c r="A393" t="s">
        <v>870</v>
      </c>
      <c r="B393" s="178">
        <v>5000</v>
      </c>
      <c r="C393" s="178">
        <v>8220</v>
      </c>
      <c r="D393" s="178">
        <v>7000</v>
      </c>
      <c r="E393" s="178">
        <v>6500</v>
      </c>
      <c r="F393" s="178">
        <v>7000</v>
      </c>
      <c r="G393" s="178">
        <v>6696.4</v>
      </c>
      <c r="H393" s="178">
        <v>6800</v>
      </c>
      <c r="I393" s="178">
        <v>5990</v>
      </c>
    </row>
    <row r="394" spans="1:9">
      <c r="A394" t="s">
        <v>871</v>
      </c>
      <c r="B394" s="178">
        <v>12000</v>
      </c>
      <c r="C394" s="178">
        <v>3895</v>
      </c>
      <c r="D394" s="178">
        <v>10000</v>
      </c>
      <c r="E394" s="178">
        <v>4785</v>
      </c>
      <c r="F394" s="178">
        <v>10000</v>
      </c>
      <c r="G394" s="178">
        <v>9700</v>
      </c>
      <c r="H394" s="178">
        <v>7000</v>
      </c>
      <c r="I394" s="178">
        <v>15235</v>
      </c>
    </row>
    <row r="395" spans="1:9">
      <c r="A395" t="s">
        <v>872</v>
      </c>
      <c r="B395">
        <v>0</v>
      </c>
      <c r="C395">
        <v>0</v>
      </c>
      <c r="D395">
        <v>0</v>
      </c>
      <c r="E395">
        <v>0</v>
      </c>
      <c r="F395">
        <v>0</v>
      </c>
      <c r="G395" s="178">
        <v>1250</v>
      </c>
      <c r="H395" s="178">
        <v>1250</v>
      </c>
      <c r="I395" s="178">
        <v>2500</v>
      </c>
    </row>
    <row r="396" spans="1:9">
      <c r="A396" t="s">
        <v>873</v>
      </c>
      <c r="B396">
        <v>500</v>
      </c>
      <c r="C396">
        <v>442.76</v>
      </c>
      <c r="D396">
        <v>500</v>
      </c>
      <c r="E396">
        <v>192.9</v>
      </c>
      <c r="F396">
        <v>500</v>
      </c>
      <c r="G396">
        <v>150</v>
      </c>
      <c r="H396">
        <v>500</v>
      </c>
      <c r="I396">
        <v>0</v>
      </c>
    </row>
    <row r="397" spans="1:9">
      <c r="A397" t="s">
        <v>794</v>
      </c>
    </row>
    <row r="398" spans="1:9">
      <c r="A398" s="177">
        <v>42298.636805555558</v>
      </c>
      <c r="D398" t="s">
        <v>795</v>
      </c>
      <c r="E398" t="s">
        <v>796</v>
      </c>
      <c r="I398" t="s">
        <v>874</v>
      </c>
    </row>
    <row r="399" spans="1:9">
      <c r="D399" t="s">
        <v>798</v>
      </c>
      <c r="E399" t="s">
        <v>799</v>
      </c>
    </row>
    <row r="400" spans="1:9">
      <c r="D400" t="s">
        <v>800</v>
      </c>
      <c r="E400" t="s">
        <v>801</v>
      </c>
    </row>
    <row r="401" spans="1:9">
      <c r="A401" t="s">
        <v>747</v>
      </c>
    </row>
    <row r="403" spans="1:9">
      <c r="C403" t="s">
        <v>802</v>
      </c>
      <c r="E403" t="s">
        <v>802</v>
      </c>
      <c r="G403" t="s">
        <v>802</v>
      </c>
      <c r="I403" t="s">
        <v>802</v>
      </c>
    </row>
    <row r="404" spans="1:9">
      <c r="B404" t="s">
        <v>803</v>
      </c>
      <c r="C404" t="s">
        <v>804</v>
      </c>
      <c r="D404" t="s">
        <v>805</v>
      </c>
      <c r="E404" t="s">
        <v>806</v>
      </c>
      <c r="F404" t="s">
        <v>803</v>
      </c>
      <c r="G404" t="s">
        <v>807</v>
      </c>
      <c r="H404" t="s">
        <v>803</v>
      </c>
      <c r="I404" t="s">
        <v>808</v>
      </c>
    </row>
    <row r="405" spans="1:9">
      <c r="A405" t="s">
        <v>824</v>
      </c>
      <c r="B405" t="s">
        <v>809</v>
      </c>
      <c r="C405" t="s">
        <v>810</v>
      </c>
      <c r="D405" t="s">
        <v>811</v>
      </c>
      <c r="E405" t="s">
        <v>812</v>
      </c>
      <c r="F405" t="s">
        <v>809</v>
      </c>
      <c r="G405" t="s">
        <v>812</v>
      </c>
      <c r="H405" t="s">
        <v>809</v>
      </c>
      <c r="I405" t="s">
        <v>813</v>
      </c>
    </row>
    <row r="406" spans="1:9">
      <c r="A406" t="s">
        <v>814</v>
      </c>
      <c r="B406" t="s">
        <v>767</v>
      </c>
      <c r="C406" t="s">
        <v>760</v>
      </c>
      <c r="D406" t="s">
        <v>760</v>
      </c>
      <c r="E406" t="s">
        <v>767</v>
      </c>
      <c r="F406" t="s">
        <v>750</v>
      </c>
      <c r="G406" t="s">
        <v>767</v>
      </c>
      <c r="H406" t="s">
        <v>750</v>
      </c>
      <c r="I406" t="s">
        <v>767</v>
      </c>
    </row>
    <row r="407" spans="1:9">
      <c r="A407" t="s">
        <v>875</v>
      </c>
      <c r="B407">
        <v>600</v>
      </c>
      <c r="C407">
        <v>50</v>
      </c>
      <c r="D407">
        <v>500</v>
      </c>
      <c r="E407">
        <v>0</v>
      </c>
      <c r="F407">
        <v>100</v>
      </c>
      <c r="G407">
        <v>0</v>
      </c>
      <c r="H407">
        <v>0</v>
      </c>
      <c r="I407">
        <v>0</v>
      </c>
    </row>
    <row r="408" spans="1:9">
      <c r="A408" t="s">
        <v>876</v>
      </c>
      <c r="B408" s="178">
        <v>10500</v>
      </c>
      <c r="C408" s="178">
        <v>12528.2</v>
      </c>
      <c r="D408" s="178">
        <v>12000</v>
      </c>
      <c r="E408" s="178">
        <v>18595.240000000002</v>
      </c>
      <c r="F408" s="178">
        <v>20000</v>
      </c>
      <c r="G408" s="178">
        <v>21813.19</v>
      </c>
      <c r="H408" s="178">
        <v>24036</v>
      </c>
      <c r="I408" s="178">
        <v>20110.62</v>
      </c>
    </row>
    <row r="409" spans="1:9">
      <c r="A409" t="s">
        <v>877</v>
      </c>
      <c r="B409" s="178">
        <v>7000</v>
      </c>
      <c r="C409" s="178">
        <v>20613.5</v>
      </c>
      <c r="D409" s="178">
        <v>20000</v>
      </c>
      <c r="E409" s="178">
        <v>13036</v>
      </c>
      <c r="F409" s="178">
        <v>14000</v>
      </c>
      <c r="G409" s="178">
        <v>14395</v>
      </c>
      <c r="H409" s="178">
        <v>12000</v>
      </c>
      <c r="I409" s="178">
        <v>11510</v>
      </c>
    </row>
    <row r="410" spans="1:9">
      <c r="A410" t="s">
        <v>878</v>
      </c>
      <c r="B410">
        <v>800</v>
      </c>
      <c r="C410">
        <v>780</v>
      </c>
      <c r="D410">
        <v>900</v>
      </c>
      <c r="E410">
        <v>465</v>
      </c>
      <c r="F410">
        <v>900</v>
      </c>
      <c r="G410">
        <v>585</v>
      </c>
      <c r="H410">
        <v>0</v>
      </c>
      <c r="I410">
        <v>495</v>
      </c>
    </row>
    <row r="411" spans="1:9">
      <c r="A411" t="s">
        <v>879</v>
      </c>
      <c r="B411" t="s">
        <v>880</v>
      </c>
      <c r="C411">
        <v>0</v>
      </c>
      <c r="D411">
        <v>0</v>
      </c>
      <c r="E411">
        <v>250</v>
      </c>
      <c r="F411">
        <v>0</v>
      </c>
      <c r="G411">
        <v>0</v>
      </c>
      <c r="H411" s="178">
        <v>5000</v>
      </c>
      <c r="I411">
        <v>500</v>
      </c>
    </row>
    <row r="412" spans="1:9">
      <c r="A412" t="s">
        <v>881</v>
      </c>
      <c r="B412">
        <v>0</v>
      </c>
      <c r="C412">
        <v>0</v>
      </c>
      <c r="D412">
        <v>0</v>
      </c>
      <c r="E412">
        <v>0</v>
      </c>
      <c r="F412">
        <v>0</v>
      </c>
      <c r="G412" s="178">
        <v>5700</v>
      </c>
      <c r="H412">
        <v>0</v>
      </c>
      <c r="I412">
        <v>500</v>
      </c>
    </row>
    <row r="413" spans="1:9">
      <c r="A413" t="s">
        <v>882</v>
      </c>
      <c r="B413" t="s">
        <v>883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>
      <c r="B414" t="s">
        <v>753</v>
      </c>
      <c r="C414" t="s">
        <v>753</v>
      </c>
      <c r="D414" t="s">
        <v>753</v>
      </c>
      <c r="E414" t="s">
        <v>753</v>
      </c>
    </row>
    <row r="415" spans="1:9">
      <c r="F415" t="s">
        <v>753</v>
      </c>
      <c r="G415" t="s">
        <v>753</v>
      </c>
      <c r="H415" t="s">
        <v>753</v>
      </c>
      <c r="I415" t="s">
        <v>753</v>
      </c>
    </row>
    <row r="416" spans="1:9">
      <c r="A416" t="s">
        <v>611</v>
      </c>
      <c r="B416" s="178">
        <v>363200</v>
      </c>
      <c r="C416" s="178">
        <v>619977.86</v>
      </c>
      <c r="D416" s="178">
        <v>477000</v>
      </c>
      <c r="E416" s="178">
        <v>426876.35</v>
      </c>
      <c r="F416" s="178">
        <v>531641</v>
      </c>
      <c r="G416" s="178">
        <v>475143.74</v>
      </c>
      <c r="H416" s="178">
        <v>494158</v>
      </c>
      <c r="I416" s="178">
        <v>808639.8</v>
      </c>
    </row>
    <row r="418" spans="1:9">
      <c r="A418" t="s">
        <v>607</v>
      </c>
    </row>
    <row r="419" spans="1:9">
      <c r="A419" t="s">
        <v>767</v>
      </c>
    </row>
    <row r="420" spans="1:9">
      <c r="A420" t="s">
        <v>884</v>
      </c>
      <c r="B420">
        <v>0</v>
      </c>
      <c r="C420">
        <v>1.2</v>
      </c>
      <c r="D420">
        <v>0</v>
      </c>
      <c r="E420">
        <v>0</v>
      </c>
      <c r="F420">
        <v>0</v>
      </c>
      <c r="G420">
        <v>0.46</v>
      </c>
      <c r="H420">
        <v>0</v>
      </c>
      <c r="I420" s="178">
        <v>72200</v>
      </c>
    </row>
    <row r="421" spans="1:9">
      <c r="A421" t="s">
        <v>885</v>
      </c>
      <c r="B421" t="s">
        <v>886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>
      <c r="A422" t="s">
        <v>887</v>
      </c>
      <c r="B422" t="s">
        <v>888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>
      <c r="A423" t="s">
        <v>889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>
      <c r="A424" t="s">
        <v>890</v>
      </c>
      <c r="B424" s="178">
        <v>32500</v>
      </c>
      <c r="C424" s="178">
        <v>32500</v>
      </c>
      <c r="D424">
        <v>0</v>
      </c>
      <c r="E424" s="178">
        <v>24925</v>
      </c>
      <c r="F424">
        <v>0</v>
      </c>
      <c r="G424">
        <v>0</v>
      </c>
      <c r="H424">
        <v>0</v>
      </c>
      <c r="I424">
        <v>0</v>
      </c>
    </row>
    <row r="425" spans="1:9">
      <c r="A425" t="s">
        <v>891</v>
      </c>
      <c r="B425" s="178">
        <v>24040</v>
      </c>
      <c r="C425" s="178">
        <v>24040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>
      <c r="A426" t="s">
        <v>892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>
      <c r="A427" t="s">
        <v>893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>
      <c r="A428" t="s">
        <v>894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>
      <c r="A429" t="s">
        <v>895</v>
      </c>
      <c r="B429">
        <v>0</v>
      </c>
      <c r="C429">
        <v>0</v>
      </c>
      <c r="D429">
        <v>0</v>
      </c>
      <c r="E429">
        <v>0</v>
      </c>
      <c r="F429">
        <v>0</v>
      </c>
      <c r="G429" s="178">
        <v>19234.75</v>
      </c>
      <c r="H429" s="178">
        <v>12000</v>
      </c>
      <c r="I429" s="178">
        <v>4562.5</v>
      </c>
    </row>
    <row r="430" spans="1:9">
      <c r="A430" t="s">
        <v>896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>
      <c r="A431" t="s">
        <v>897</v>
      </c>
      <c r="B431" s="178">
        <v>5288</v>
      </c>
      <c r="C431" s="178">
        <v>15664.04</v>
      </c>
      <c r="D431" s="178">
        <v>11538</v>
      </c>
      <c r="E431">
        <v>0</v>
      </c>
      <c r="F431" s="178">
        <v>11538</v>
      </c>
      <c r="G431">
        <v>-100</v>
      </c>
      <c r="H431" s="178">
        <v>11538</v>
      </c>
      <c r="I431" s="178">
        <v>7832.02</v>
      </c>
    </row>
    <row r="432" spans="1:9">
      <c r="B432" t="s">
        <v>753</v>
      </c>
      <c r="C432" t="s">
        <v>753</v>
      </c>
      <c r="D432" t="s">
        <v>753</v>
      </c>
      <c r="E432" t="s">
        <v>753</v>
      </c>
    </row>
    <row r="433" spans="1:9">
      <c r="F433" t="s">
        <v>753</v>
      </c>
      <c r="G433" t="s">
        <v>753</v>
      </c>
      <c r="H433" t="s">
        <v>753</v>
      </c>
      <c r="I433" t="s">
        <v>753</v>
      </c>
    </row>
    <row r="434" spans="1:9">
      <c r="A434" t="s">
        <v>613</v>
      </c>
      <c r="B434" s="178">
        <v>61828</v>
      </c>
      <c r="C434" s="178">
        <v>72205.240000000005</v>
      </c>
      <c r="D434" s="178">
        <v>11538</v>
      </c>
      <c r="E434" s="178">
        <v>24925</v>
      </c>
      <c r="F434" s="178">
        <v>11538</v>
      </c>
      <c r="G434" s="178">
        <v>19135.21</v>
      </c>
      <c r="H434" s="178">
        <v>23538</v>
      </c>
      <c r="I434" s="178">
        <v>84594.52</v>
      </c>
    </row>
    <row r="436" spans="1:9">
      <c r="A436" t="s">
        <v>218</v>
      </c>
    </row>
    <row r="437" spans="1:9">
      <c r="A437" t="s">
        <v>754</v>
      </c>
    </row>
    <row r="438" spans="1:9">
      <c r="A438" t="s">
        <v>898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>
      <c r="A439" t="s">
        <v>899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>
      <c r="A440" t="s">
        <v>900</v>
      </c>
      <c r="B440">
        <v>0</v>
      </c>
      <c r="C440">
        <v>0</v>
      </c>
      <c r="D440">
        <v>0</v>
      </c>
      <c r="E440" s="178">
        <v>1175</v>
      </c>
      <c r="F440">
        <v>0</v>
      </c>
      <c r="G440">
        <v>0</v>
      </c>
      <c r="H440">
        <v>0</v>
      </c>
      <c r="I440">
        <v>0</v>
      </c>
    </row>
    <row r="441" spans="1:9">
      <c r="A441" t="s">
        <v>901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>
      <c r="A442" t="s">
        <v>902</v>
      </c>
      <c r="B442" s="178">
        <v>200000</v>
      </c>
      <c r="C442" s="178">
        <v>164039</v>
      </c>
      <c r="D442" s="178">
        <v>196797</v>
      </c>
      <c r="E442" s="178">
        <v>144672.75</v>
      </c>
      <c r="F442" s="178">
        <v>196797</v>
      </c>
      <c r="G442" s="178">
        <v>164184.26999999999</v>
      </c>
      <c r="H442" s="178">
        <v>196797</v>
      </c>
      <c r="I442" s="178">
        <v>196797.93</v>
      </c>
    </row>
    <row r="443" spans="1:9">
      <c r="A443" t="s">
        <v>903</v>
      </c>
      <c r="B443" t="s">
        <v>904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>
      <c r="A444" t="s">
        <v>905</v>
      </c>
      <c r="B444">
        <v>0</v>
      </c>
      <c r="C444">
        <v>605.89</v>
      </c>
      <c r="D444">
        <v>0</v>
      </c>
      <c r="E444">
        <v>400</v>
      </c>
      <c r="F444">
        <v>0</v>
      </c>
      <c r="G444">
        <v>0</v>
      </c>
      <c r="H444">
        <v>0</v>
      </c>
      <c r="I444">
        <v>815.71</v>
      </c>
    </row>
    <row r="445" spans="1:9">
      <c r="A445" t="s">
        <v>906</v>
      </c>
      <c r="B445" s="178">
        <v>4000</v>
      </c>
      <c r="C445" s="178">
        <v>2160</v>
      </c>
      <c r="D445">
        <v>0</v>
      </c>
      <c r="E445" s="178">
        <v>1080</v>
      </c>
      <c r="F445" s="178">
        <v>4815</v>
      </c>
      <c r="G445" s="178">
        <v>4680</v>
      </c>
      <c r="H445" s="178">
        <v>1000</v>
      </c>
      <c r="I445">
        <v>0</v>
      </c>
    </row>
    <row r="446" spans="1:9">
      <c r="A446" t="s">
        <v>907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>
      <c r="A447" t="s">
        <v>908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>
      <c r="A448" t="s">
        <v>909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>
      <c r="A449" t="s">
        <v>910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63.8</v>
      </c>
    </row>
    <row r="450" spans="1:9">
      <c r="A450" t="s">
        <v>911</v>
      </c>
      <c r="B450" s="178">
        <v>1000</v>
      </c>
      <c r="C450" s="178">
        <v>1600</v>
      </c>
      <c r="D450" s="178">
        <v>1500</v>
      </c>
      <c r="E450" s="178">
        <v>1400</v>
      </c>
      <c r="F450" s="178">
        <v>1500</v>
      </c>
      <c r="G450" s="178">
        <v>1105</v>
      </c>
      <c r="H450" s="178">
        <v>1500</v>
      </c>
      <c r="I450" s="178">
        <v>1600</v>
      </c>
    </row>
    <row r="451" spans="1:9">
      <c r="A451" t="s">
        <v>912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>
      <c r="A452" t="s">
        <v>913</v>
      </c>
      <c r="B452" s="178">
        <v>1500</v>
      </c>
      <c r="C452">
        <v>900</v>
      </c>
      <c r="D452">
        <v>500</v>
      </c>
      <c r="E452" s="178">
        <v>2400</v>
      </c>
      <c r="F452">
        <v>500</v>
      </c>
      <c r="G452">
        <v>15</v>
      </c>
      <c r="H452">
        <v>500</v>
      </c>
      <c r="I452">
        <v>0</v>
      </c>
    </row>
    <row r="453" spans="1:9">
      <c r="A453" t="s">
        <v>914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>
      <c r="A454" t="s">
        <v>915</v>
      </c>
      <c r="B454" t="s">
        <v>916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>
      <c r="B455" t="s">
        <v>753</v>
      </c>
      <c r="C455" t="s">
        <v>753</v>
      </c>
      <c r="D455" t="s">
        <v>753</v>
      </c>
      <c r="E455" t="s">
        <v>753</v>
      </c>
    </row>
    <row r="456" spans="1:9">
      <c r="F456" t="s">
        <v>753</v>
      </c>
      <c r="G456" t="s">
        <v>753</v>
      </c>
      <c r="H456" t="s">
        <v>753</v>
      </c>
      <c r="I456" t="s">
        <v>753</v>
      </c>
    </row>
    <row r="457" spans="1:9">
      <c r="A457" t="s">
        <v>153</v>
      </c>
      <c r="B457" s="178">
        <v>206500</v>
      </c>
      <c r="C457" s="178">
        <v>169304.89</v>
      </c>
      <c r="D457" s="178">
        <v>198797</v>
      </c>
      <c r="E457" s="178">
        <v>151127.75</v>
      </c>
      <c r="F457" s="178">
        <v>203612</v>
      </c>
      <c r="G457" s="178">
        <v>169984.27</v>
      </c>
      <c r="H457" s="178">
        <v>199797</v>
      </c>
      <c r="I457" s="178">
        <v>199277.44</v>
      </c>
    </row>
    <row r="459" spans="1:9">
      <c r="A459" t="s">
        <v>154</v>
      </c>
    </row>
    <row r="460" spans="1:9">
      <c r="A460" t="s">
        <v>752</v>
      </c>
    </row>
    <row r="461" spans="1:9">
      <c r="A461" t="s">
        <v>917</v>
      </c>
      <c r="B461" s="178">
        <v>1200000</v>
      </c>
      <c r="C461" s="178">
        <v>1205286.81</v>
      </c>
      <c r="D461" s="178">
        <v>1300000</v>
      </c>
      <c r="E461" s="178">
        <v>1572591.36</v>
      </c>
      <c r="F461" s="178">
        <v>1300000</v>
      </c>
      <c r="G461" s="178">
        <v>1832382.04</v>
      </c>
      <c r="H461" s="178">
        <v>1700000</v>
      </c>
      <c r="I461" s="178">
        <v>1644829.74</v>
      </c>
    </row>
    <row r="462" spans="1:9">
      <c r="A462" t="s">
        <v>918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>
      <c r="A463" t="s">
        <v>919</v>
      </c>
      <c r="B463" t="s">
        <v>920</v>
      </c>
      <c r="C463">
        <v>0</v>
      </c>
      <c r="D463">
        <v>0</v>
      </c>
      <c r="E463">
        <v>0</v>
      </c>
      <c r="F463">
        <v>0</v>
      </c>
      <c r="G463">
        <v>424.06</v>
      </c>
      <c r="H463">
        <v>0</v>
      </c>
      <c r="I463">
        <v>0</v>
      </c>
    </row>
    <row r="464" spans="1:9">
      <c r="B464" t="s">
        <v>753</v>
      </c>
      <c r="C464" t="s">
        <v>753</v>
      </c>
      <c r="D464" t="s">
        <v>753</v>
      </c>
      <c r="E464" t="s">
        <v>753</v>
      </c>
    </row>
    <row r="465" spans="1:9">
      <c r="F465" t="s">
        <v>753</v>
      </c>
      <c r="G465" t="s">
        <v>753</v>
      </c>
      <c r="H465" t="s">
        <v>753</v>
      </c>
      <c r="I465" t="s">
        <v>753</v>
      </c>
    </row>
    <row r="466" spans="1:9">
      <c r="A466" t="s">
        <v>205</v>
      </c>
      <c r="B466" s="178">
        <v>1200000</v>
      </c>
      <c r="C466" s="178">
        <v>1205286.81</v>
      </c>
      <c r="D466" s="178">
        <v>1300000</v>
      </c>
      <c r="E466" s="178">
        <v>1572591.36</v>
      </c>
      <c r="F466" s="178">
        <v>1300000</v>
      </c>
      <c r="G466" s="178">
        <v>1832806.1</v>
      </c>
      <c r="H466" s="178">
        <v>1700000</v>
      </c>
      <c r="I466" s="178">
        <v>1644829.74</v>
      </c>
    </row>
    <row r="467" spans="1:9">
      <c r="A467" t="s">
        <v>794</v>
      </c>
    </row>
    <row r="468" spans="1:9">
      <c r="A468" s="177">
        <v>42298.636805555558</v>
      </c>
      <c r="D468" t="s">
        <v>795</v>
      </c>
      <c r="E468" t="s">
        <v>796</v>
      </c>
      <c r="I468" t="s">
        <v>921</v>
      </c>
    </row>
    <row r="469" spans="1:9">
      <c r="D469" t="s">
        <v>798</v>
      </c>
      <c r="E469" t="s">
        <v>799</v>
      </c>
    </row>
    <row r="470" spans="1:9">
      <c r="D470" t="s">
        <v>800</v>
      </c>
      <c r="E470" t="s">
        <v>801</v>
      </c>
    </row>
    <row r="471" spans="1:9">
      <c r="A471" t="s">
        <v>747</v>
      </c>
    </row>
    <row r="473" spans="1:9">
      <c r="C473" t="s">
        <v>802</v>
      </c>
      <c r="E473" t="s">
        <v>802</v>
      </c>
      <c r="G473" t="s">
        <v>802</v>
      </c>
      <c r="I473" t="s">
        <v>802</v>
      </c>
    </row>
    <row r="474" spans="1:9">
      <c r="B474" t="s">
        <v>803</v>
      </c>
      <c r="C474" t="s">
        <v>804</v>
      </c>
      <c r="D474" t="s">
        <v>805</v>
      </c>
      <c r="E474" t="s">
        <v>806</v>
      </c>
      <c r="F474" t="s">
        <v>803</v>
      </c>
      <c r="G474" t="s">
        <v>807</v>
      </c>
      <c r="H474" t="s">
        <v>803</v>
      </c>
      <c r="I474" t="s">
        <v>808</v>
      </c>
    </row>
    <row r="475" spans="1:9">
      <c r="A475" t="s">
        <v>824</v>
      </c>
      <c r="B475" t="s">
        <v>809</v>
      </c>
      <c r="C475" t="s">
        <v>810</v>
      </c>
      <c r="D475" t="s">
        <v>811</v>
      </c>
      <c r="E475" t="s">
        <v>812</v>
      </c>
      <c r="F475" t="s">
        <v>809</v>
      </c>
      <c r="G475" t="s">
        <v>812</v>
      </c>
      <c r="H475" t="s">
        <v>809</v>
      </c>
      <c r="I475" t="s">
        <v>813</v>
      </c>
    </row>
    <row r="476" spans="1:9">
      <c r="A476" t="s">
        <v>814</v>
      </c>
      <c r="B476" t="s">
        <v>767</v>
      </c>
      <c r="C476" t="s">
        <v>760</v>
      </c>
      <c r="D476" t="s">
        <v>760</v>
      </c>
      <c r="E476" t="s">
        <v>767</v>
      </c>
      <c r="F476" t="s">
        <v>750</v>
      </c>
      <c r="G476" t="s">
        <v>767</v>
      </c>
      <c r="H476" t="s">
        <v>750</v>
      </c>
      <c r="I476" t="s">
        <v>767</v>
      </c>
    </row>
    <row r="478" spans="1:9">
      <c r="A478" t="s">
        <v>103</v>
      </c>
    </row>
    <row r="479" spans="1:9">
      <c r="A479" t="s">
        <v>767</v>
      </c>
    </row>
    <row r="480" spans="1:9">
      <c r="A480" t="s">
        <v>693</v>
      </c>
      <c r="B480" s="178">
        <v>5000</v>
      </c>
      <c r="C480">
        <v>7.0000000000000007E-2</v>
      </c>
      <c r="D480">
        <v>100</v>
      </c>
      <c r="E480">
        <v>-282.86</v>
      </c>
      <c r="F480">
        <v>500</v>
      </c>
      <c r="G480">
        <v>-138.13</v>
      </c>
      <c r="H480">
        <v>500</v>
      </c>
      <c r="I480" s="178">
        <v>1279.5899999999999</v>
      </c>
    </row>
    <row r="481" spans="1:9">
      <c r="B481" t="s">
        <v>753</v>
      </c>
      <c r="C481" t="s">
        <v>753</v>
      </c>
      <c r="D481" t="s">
        <v>753</v>
      </c>
      <c r="E481" t="s">
        <v>753</v>
      </c>
    </row>
    <row r="482" spans="1:9">
      <c r="F482" t="s">
        <v>753</v>
      </c>
      <c r="G482" t="s">
        <v>753</v>
      </c>
      <c r="H482" t="s">
        <v>753</v>
      </c>
      <c r="I482" t="s">
        <v>753</v>
      </c>
    </row>
    <row r="483" spans="1:9">
      <c r="A483" t="s">
        <v>155</v>
      </c>
      <c r="B483" s="178">
        <v>5000</v>
      </c>
      <c r="C483">
        <v>7.0000000000000007E-2</v>
      </c>
      <c r="D483">
        <v>100</v>
      </c>
      <c r="E483">
        <v>-282.86</v>
      </c>
      <c r="F483">
        <v>500</v>
      </c>
      <c r="G483">
        <v>-138.13</v>
      </c>
      <c r="H483">
        <v>500</v>
      </c>
      <c r="I483" s="178">
        <v>1279.5899999999999</v>
      </c>
    </row>
    <row r="485" spans="1:9">
      <c r="A485" t="s">
        <v>608</v>
      </c>
    </row>
    <row r="486" spans="1:9">
      <c r="A486" t="s">
        <v>765</v>
      </c>
    </row>
    <row r="487" spans="1:9">
      <c r="A487" t="s">
        <v>922</v>
      </c>
      <c r="B487" t="s">
        <v>923</v>
      </c>
      <c r="C487" s="178">
        <v>5680</v>
      </c>
      <c r="D487">
        <v>0</v>
      </c>
      <c r="E487">
        <v>795</v>
      </c>
      <c r="F487">
        <v>0</v>
      </c>
      <c r="G487" s="178">
        <v>6110</v>
      </c>
      <c r="H487" s="178">
        <v>3500</v>
      </c>
      <c r="I487" s="178">
        <v>2075</v>
      </c>
    </row>
    <row r="488" spans="1:9">
      <c r="A488" t="s">
        <v>924</v>
      </c>
      <c r="B488" t="s">
        <v>925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>
      <c r="B489" t="s">
        <v>753</v>
      </c>
      <c r="C489" t="s">
        <v>753</v>
      </c>
      <c r="D489" t="s">
        <v>753</v>
      </c>
      <c r="E489" t="s">
        <v>753</v>
      </c>
    </row>
    <row r="490" spans="1:9">
      <c r="F490" t="s">
        <v>753</v>
      </c>
      <c r="G490" t="s">
        <v>753</v>
      </c>
      <c r="H490" t="s">
        <v>753</v>
      </c>
      <c r="I490" t="s">
        <v>753</v>
      </c>
    </row>
    <row r="491" spans="1:9">
      <c r="A491" t="s">
        <v>614</v>
      </c>
      <c r="B491">
        <v>0</v>
      </c>
      <c r="C491" s="178">
        <v>5680</v>
      </c>
      <c r="D491">
        <v>0</v>
      </c>
      <c r="E491">
        <v>795</v>
      </c>
      <c r="F491">
        <v>0</v>
      </c>
      <c r="G491" s="178">
        <v>6110</v>
      </c>
      <c r="H491" s="178">
        <v>3500</v>
      </c>
      <c r="I491" s="178">
        <v>2075</v>
      </c>
    </row>
    <row r="493" spans="1:9">
      <c r="A493" t="s">
        <v>107</v>
      </c>
    </row>
    <row r="494" spans="1:9">
      <c r="A494" t="s">
        <v>767</v>
      </c>
    </row>
    <row r="495" spans="1:9">
      <c r="A495" t="s">
        <v>926</v>
      </c>
      <c r="B495" s="178">
        <v>24000</v>
      </c>
      <c r="C495" s="178">
        <v>29101.91</v>
      </c>
      <c r="D495" s="178">
        <v>25000</v>
      </c>
      <c r="E495" s="178">
        <v>32323.39</v>
      </c>
      <c r="F495" s="178">
        <v>30000</v>
      </c>
      <c r="G495" s="178">
        <v>35036.050000000003</v>
      </c>
      <c r="H495" s="178">
        <v>35000</v>
      </c>
      <c r="I495" s="178">
        <v>31966.93</v>
      </c>
    </row>
    <row r="496" spans="1:9">
      <c r="A496" t="s">
        <v>927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>
      <c r="A497" t="s">
        <v>928</v>
      </c>
      <c r="B497" t="s">
        <v>929</v>
      </c>
      <c r="C497" s="178">
        <v>158563.68</v>
      </c>
      <c r="D497">
        <v>0</v>
      </c>
      <c r="E497" s="178">
        <v>32126.880000000001</v>
      </c>
      <c r="F497">
        <v>0</v>
      </c>
      <c r="G497">
        <v>-46.68</v>
      </c>
      <c r="H497">
        <v>0</v>
      </c>
      <c r="I497" s="178">
        <v>9337.76</v>
      </c>
    </row>
    <row r="498" spans="1:9">
      <c r="A498" t="s">
        <v>930</v>
      </c>
      <c r="B498" t="s">
        <v>931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 s="178">
        <v>6025</v>
      </c>
    </row>
    <row r="499" spans="1:9">
      <c r="A499" t="s">
        <v>932</v>
      </c>
      <c r="B499" s="178">
        <v>5000</v>
      </c>
      <c r="C499" s="178">
        <v>3875</v>
      </c>
      <c r="D499" s="178">
        <v>4000</v>
      </c>
      <c r="E499" s="178">
        <v>4352.3999999999996</v>
      </c>
      <c r="F499" s="178">
        <v>4000</v>
      </c>
      <c r="G499" s="178">
        <v>3675</v>
      </c>
      <c r="H499" s="178">
        <v>4000</v>
      </c>
      <c r="I499" s="178">
        <v>4108.1499999999996</v>
      </c>
    </row>
    <row r="500" spans="1:9">
      <c r="A500" t="s">
        <v>933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 s="178">
        <v>24500</v>
      </c>
      <c r="I500">
        <v>0</v>
      </c>
    </row>
    <row r="501" spans="1:9">
      <c r="A501" t="s">
        <v>934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>
      <c r="A502" t="s">
        <v>935</v>
      </c>
      <c r="B502" s="178">
        <v>43412.08</v>
      </c>
      <c r="C502" s="178">
        <v>33888.660000000003</v>
      </c>
      <c r="D502" s="178">
        <v>25000</v>
      </c>
      <c r="E502" s="178">
        <v>19545.45</v>
      </c>
      <c r="F502" s="178">
        <v>25000</v>
      </c>
      <c r="G502" s="178">
        <v>31349.08</v>
      </c>
      <c r="H502" s="178">
        <v>5000</v>
      </c>
      <c r="I502" s="178">
        <v>97160.57</v>
      </c>
    </row>
    <row r="503" spans="1:9">
      <c r="A503" t="s">
        <v>936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 s="178">
        <v>25000</v>
      </c>
      <c r="I503">
        <v>0</v>
      </c>
    </row>
    <row r="504" spans="1:9">
      <c r="A504" t="s">
        <v>937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>
      <c r="A505" t="s">
        <v>938</v>
      </c>
      <c r="B505" t="s">
        <v>883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>
      <c r="A506" t="s">
        <v>939</v>
      </c>
      <c r="B506" t="s">
        <v>940</v>
      </c>
      <c r="C506" s="178">
        <v>44579.37</v>
      </c>
      <c r="D506" s="178">
        <v>45000</v>
      </c>
      <c r="E506" s="178">
        <v>45277.04</v>
      </c>
      <c r="F506" s="178">
        <v>45000</v>
      </c>
      <c r="G506" s="178">
        <v>46326.5</v>
      </c>
      <c r="H506" s="178">
        <v>45000</v>
      </c>
      <c r="I506" s="178">
        <v>45128.89</v>
      </c>
    </row>
    <row r="507" spans="1:9">
      <c r="A507" t="s">
        <v>941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>
      <c r="A508" t="s">
        <v>942</v>
      </c>
      <c r="B508" t="s">
        <v>943</v>
      </c>
      <c r="C508">
        <v>0</v>
      </c>
      <c r="D508" s="178">
        <v>5000</v>
      </c>
      <c r="E508">
        <v>0</v>
      </c>
      <c r="F508" s="178">
        <v>5000</v>
      </c>
      <c r="G508">
        <v>0</v>
      </c>
      <c r="H508" s="178">
        <v>1500</v>
      </c>
      <c r="I508">
        <v>0</v>
      </c>
    </row>
    <row r="509" spans="1:9">
      <c r="A509" t="s">
        <v>944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>
      <c r="A510" t="s">
        <v>945</v>
      </c>
      <c r="B510" t="s">
        <v>923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>
      <c r="A511" t="s">
        <v>946</v>
      </c>
      <c r="B511" t="s">
        <v>947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 s="178">
        <v>-2168</v>
      </c>
    </row>
    <row r="512" spans="1:9">
      <c r="A512" t="s">
        <v>948</v>
      </c>
      <c r="B512" t="s">
        <v>949</v>
      </c>
      <c r="C512">
        <v>0</v>
      </c>
      <c r="D512">
        <v>0</v>
      </c>
      <c r="E512">
        <v>0</v>
      </c>
      <c r="F512">
        <v>0</v>
      </c>
      <c r="G512" s="178">
        <v>1755</v>
      </c>
      <c r="H512" s="178">
        <v>2000</v>
      </c>
      <c r="I512">
        <v>0</v>
      </c>
    </row>
    <row r="513" spans="1:9">
      <c r="B513" t="s">
        <v>753</v>
      </c>
      <c r="C513" t="s">
        <v>753</v>
      </c>
      <c r="D513" t="s">
        <v>753</v>
      </c>
      <c r="E513" t="s">
        <v>753</v>
      </c>
    </row>
    <row r="514" spans="1:9">
      <c r="F514" t="s">
        <v>753</v>
      </c>
      <c r="G514" t="s">
        <v>753</v>
      </c>
      <c r="H514" t="s">
        <v>753</v>
      </c>
      <c r="I514" t="s">
        <v>753</v>
      </c>
    </row>
    <row r="515" spans="1:9">
      <c r="A515" t="s">
        <v>156</v>
      </c>
      <c r="B515" s="178">
        <v>267812.08</v>
      </c>
      <c r="C515" s="178">
        <v>270008.62</v>
      </c>
      <c r="D515" s="178">
        <v>104000</v>
      </c>
      <c r="E515" s="178">
        <v>133625.16</v>
      </c>
      <c r="F515" s="178">
        <v>109000</v>
      </c>
      <c r="G515" s="178">
        <v>118094.95</v>
      </c>
      <c r="H515" s="178">
        <v>142000</v>
      </c>
      <c r="I515" s="178">
        <v>191559.3</v>
      </c>
    </row>
    <row r="517" spans="1:9">
      <c r="A517" t="s">
        <v>157</v>
      </c>
    </row>
    <row r="518" spans="1:9">
      <c r="A518" t="s">
        <v>752</v>
      </c>
    </row>
    <row r="519" spans="1:9">
      <c r="A519" t="s">
        <v>950</v>
      </c>
      <c r="B519" t="s">
        <v>951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>
      <c r="A520" t="s">
        <v>952</v>
      </c>
      <c r="B520" t="s">
        <v>953</v>
      </c>
      <c r="C520">
        <v>0</v>
      </c>
      <c r="D520">
        <v>0</v>
      </c>
      <c r="E520">
        <v>0</v>
      </c>
      <c r="F520">
        <v>0</v>
      </c>
      <c r="G520" s="178">
        <v>100000</v>
      </c>
      <c r="H520">
        <v>0</v>
      </c>
      <c r="I520">
        <v>0</v>
      </c>
    </row>
    <row r="521" spans="1:9">
      <c r="A521" t="s">
        <v>954</v>
      </c>
      <c r="B521" s="178">
        <v>500000</v>
      </c>
      <c r="C521">
        <v>0</v>
      </c>
      <c r="D521" s="178">
        <v>250000</v>
      </c>
      <c r="E521">
        <v>0</v>
      </c>
      <c r="F521" s="178">
        <v>250000</v>
      </c>
      <c r="G521">
        <v>0</v>
      </c>
      <c r="H521" s="178">
        <v>320000</v>
      </c>
      <c r="I521" s="178">
        <v>320001</v>
      </c>
    </row>
    <row r="522" spans="1:9">
      <c r="A522" t="s">
        <v>955</v>
      </c>
      <c r="B522" t="s">
        <v>956</v>
      </c>
      <c r="C522" s="178">
        <v>338892.2</v>
      </c>
      <c r="D522" s="178">
        <v>285000</v>
      </c>
      <c r="E522" s="178">
        <v>289917.5</v>
      </c>
      <c r="F522" s="178">
        <v>285000</v>
      </c>
      <c r="G522" s="178">
        <v>298221.87</v>
      </c>
      <c r="H522" s="178">
        <v>630851</v>
      </c>
      <c r="I522" s="178">
        <v>630850.93999999994</v>
      </c>
    </row>
    <row r="523" spans="1:9">
      <c r="A523" t="s">
        <v>957</v>
      </c>
      <c r="B523" t="s">
        <v>958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>
      <c r="A524" t="s">
        <v>959</v>
      </c>
      <c r="B524">
        <v>0</v>
      </c>
      <c r="C524">
        <v>0</v>
      </c>
      <c r="D524">
        <v>0</v>
      </c>
      <c r="E524">
        <v>0</v>
      </c>
      <c r="F524" s="178">
        <v>395000</v>
      </c>
      <c r="G524">
        <v>0</v>
      </c>
      <c r="H524">
        <v>0</v>
      </c>
      <c r="I524">
        <v>0</v>
      </c>
    </row>
    <row r="525" spans="1:9">
      <c r="A525" t="s">
        <v>960</v>
      </c>
      <c r="B525" t="s">
        <v>883</v>
      </c>
      <c r="C525">
        <v>0</v>
      </c>
      <c r="D525">
        <v>0</v>
      </c>
      <c r="E525">
        <v>0</v>
      </c>
      <c r="F525" s="178">
        <v>905846.5</v>
      </c>
      <c r="G525" s="178">
        <v>825741.2</v>
      </c>
      <c r="H525" s="178">
        <v>56750</v>
      </c>
      <c r="I525" s="178">
        <v>6742.26</v>
      </c>
    </row>
    <row r="526" spans="1:9">
      <c r="A526" t="s">
        <v>961</v>
      </c>
      <c r="B526" t="s">
        <v>962</v>
      </c>
      <c r="C526">
        <v>932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>
      <c r="A527" t="s">
        <v>963</v>
      </c>
      <c r="B527" t="s">
        <v>964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>
      <c r="A528" t="s">
        <v>965</v>
      </c>
      <c r="B528" t="s">
        <v>966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>
      <c r="A529" t="s">
        <v>967</v>
      </c>
      <c r="B529">
        <v>0</v>
      </c>
      <c r="C529">
        <v>0</v>
      </c>
      <c r="D529">
        <v>0</v>
      </c>
      <c r="E529">
        <v>0</v>
      </c>
      <c r="F529">
        <v>0</v>
      </c>
      <c r="G529" s="178">
        <v>219750</v>
      </c>
      <c r="H529">
        <v>0</v>
      </c>
      <c r="I529">
        <v>0</v>
      </c>
    </row>
    <row r="530" spans="1:9">
      <c r="A530" t="s">
        <v>968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 s="178">
        <v>5750</v>
      </c>
      <c r="I530" s="178">
        <v>5750</v>
      </c>
    </row>
    <row r="531" spans="1:9">
      <c r="B531" t="s">
        <v>753</v>
      </c>
      <c r="C531" t="s">
        <v>753</v>
      </c>
      <c r="D531" t="s">
        <v>753</v>
      </c>
      <c r="E531" t="s">
        <v>753</v>
      </c>
    </row>
    <row r="532" spans="1:9">
      <c r="F532" t="s">
        <v>753</v>
      </c>
      <c r="G532" t="s">
        <v>753</v>
      </c>
      <c r="H532" t="s">
        <v>753</v>
      </c>
      <c r="I532" t="s">
        <v>753</v>
      </c>
    </row>
    <row r="533" spans="1:9">
      <c r="A533" t="s">
        <v>158</v>
      </c>
      <c r="B533" s="178">
        <v>805000</v>
      </c>
      <c r="C533" s="178">
        <v>339824.2</v>
      </c>
      <c r="D533" s="178">
        <v>535000</v>
      </c>
      <c r="E533" s="178">
        <v>289917.5</v>
      </c>
      <c r="F533" s="178">
        <v>1835846.5</v>
      </c>
      <c r="G533" s="178">
        <v>1443713.07</v>
      </c>
      <c r="H533" s="178">
        <v>1013351</v>
      </c>
      <c r="I533" s="178">
        <v>963344.2</v>
      </c>
    </row>
    <row r="534" spans="1:9">
      <c r="A534" t="s">
        <v>814</v>
      </c>
      <c r="B534" t="s">
        <v>767</v>
      </c>
      <c r="C534" t="s">
        <v>760</v>
      </c>
      <c r="D534" t="s">
        <v>758</v>
      </c>
    </row>
    <row r="535" spans="1:9">
      <c r="D535" t="s">
        <v>772</v>
      </c>
      <c r="E535" t="s">
        <v>767</v>
      </c>
      <c r="F535" t="s">
        <v>750</v>
      </c>
      <c r="G535" t="s">
        <v>767</v>
      </c>
      <c r="H535" t="s">
        <v>750</v>
      </c>
      <c r="I535" t="s">
        <v>822</v>
      </c>
    </row>
    <row r="536" spans="1:9">
      <c r="I536" t="s">
        <v>765</v>
      </c>
    </row>
    <row r="538" spans="1:9">
      <c r="A538" t="s">
        <v>137</v>
      </c>
      <c r="B538" s="178">
        <v>11413352.08</v>
      </c>
      <c r="C538" s="178">
        <v>11409410.07</v>
      </c>
      <c r="D538" s="178">
        <v>11361435</v>
      </c>
      <c r="E538" s="178">
        <v>11402606.560000001</v>
      </c>
      <c r="F538" s="178">
        <v>13127137.5</v>
      </c>
      <c r="G538" s="178">
        <v>12967484.800000001</v>
      </c>
      <c r="H538" s="178">
        <v>13015443</v>
      </c>
      <c r="I538" s="178">
        <v>13497446.34</v>
      </c>
    </row>
    <row r="539" spans="1:9">
      <c r="A539" t="s">
        <v>794</v>
      </c>
    </row>
    <row r="540" spans="1:9">
      <c r="A540" s="177">
        <v>42298.636805555558</v>
      </c>
      <c r="D540" t="s">
        <v>795</v>
      </c>
      <c r="E540" t="s">
        <v>796</v>
      </c>
      <c r="I540" t="s">
        <v>969</v>
      </c>
    </row>
    <row r="541" spans="1:9">
      <c r="D541" t="s">
        <v>798</v>
      </c>
      <c r="E541" t="s">
        <v>799</v>
      </c>
    </row>
    <row r="542" spans="1:9">
      <c r="D542" t="s">
        <v>800</v>
      </c>
      <c r="E542" t="s">
        <v>801</v>
      </c>
    </row>
    <row r="543" spans="1:9">
      <c r="A543" t="s">
        <v>747</v>
      </c>
    </row>
    <row r="545" spans="1:9">
      <c r="C545" t="s">
        <v>802</v>
      </c>
      <c r="E545" t="s">
        <v>802</v>
      </c>
      <c r="G545" t="s">
        <v>802</v>
      </c>
      <c r="I545" t="s">
        <v>802</v>
      </c>
    </row>
    <row r="546" spans="1:9">
      <c r="B546" t="s">
        <v>803</v>
      </c>
      <c r="C546" t="s">
        <v>804</v>
      </c>
      <c r="D546" t="s">
        <v>805</v>
      </c>
      <c r="E546" t="s">
        <v>806</v>
      </c>
      <c r="F546" t="s">
        <v>803</v>
      </c>
      <c r="G546" t="s">
        <v>807</v>
      </c>
      <c r="H546" t="s">
        <v>803</v>
      </c>
      <c r="I546" t="s">
        <v>808</v>
      </c>
    </row>
    <row r="547" spans="1:9">
      <c r="A547" t="s">
        <v>970</v>
      </c>
      <c r="B547" t="s">
        <v>809</v>
      </c>
      <c r="C547" t="s">
        <v>810</v>
      </c>
      <c r="D547" t="s">
        <v>811</v>
      </c>
      <c r="E547" t="s">
        <v>812</v>
      </c>
      <c r="F547" t="s">
        <v>809</v>
      </c>
      <c r="G547" t="s">
        <v>812</v>
      </c>
      <c r="H547" t="s">
        <v>809</v>
      </c>
      <c r="I547" t="s">
        <v>813</v>
      </c>
    </row>
    <row r="548" spans="1:9">
      <c r="A548" t="s">
        <v>814</v>
      </c>
      <c r="B548" t="s">
        <v>767</v>
      </c>
      <c r="C548" t="s">
        <v>760</v>
      </c>
      <c r="D548" t="s">
        <v>760</v>
      </c>
      <c r="E548" t="s">
        <v>767</v>
      </c>
      <c r="F548" t="s">
        <v>750</v>
      </c>
      <c r="G548" t="s">
        <v>767</v>
      </c>
      <c r="H548" t="s">
        <v>750</v>
      </c>
      <c r="I548" t="s">
        <v>767</v>
      </c>
    </row>
    <row r="549" spans="1:9">
      <c r="A549" t="s">
        <v>159</v>
      </c>
    </row>
    <row r="550" spans="1:9">
      <c r="A550" t="s">
        <v>773</v>
      </c>
    </row>
    <row r="552" spans="1:9">
      <c r="A552" t="s">
        <v>774</v>
      </c>
    </row>
    <row r="553" spans="1:9">
      <c r="A553" t="s">
        <v>767</v>
      </c>
    </row>
    <row r="554" spans="1:9">
      <c r="A554" t="s">
        <v>971</v>
      </c>
      <c r="B554" s="178">
        <v>38867</v>
      </c>
      <c r="C554" s="178">
        <v>39264.29</v>
      </c>
      <c r="D554" s="178">
        <v>39000</v>
      </c>
      <c r="E554" s="178">
        <v>39558.97</v>
      </c>
      <c r="F554" s="178">
        <v>46745.07</v>
      </c>
      <c r="G554" s="178">
        <v>46360.42</v>
      </c>
      <c r="H554" s="178">
        <v>41769</v>
      </c>
      <c r="I554" s="178">
        <v>42537.93</v>
      </c>
    </row>
    <row r="555" spans="1:9">
      <c r="A555" t="s">
        <v>972</v>
      </c>
      <c r="B555" s="178">
        <v>121412.08</v>
      </c>
      <c r="C555" s="178">
        <v>120412.08</v>
      </c>
      <c r="D555" s="178">
        <v>90000</v>
      </c>
      <c r="E555" s="178">
        <v>85133.32</v>
      </c>
      <c r="F555" s="178">
        <v>84000</v>
      </c>
      <c r="G555" s="178">
        <v>83272.039999999994</v>
      </c>
      <c r="H555" s="178">
        <v>90000</v>
      </c>
      <c r="I555" s="178">
        <v>92000</v>
      </c>
    </row>
    <row r="556" spans="1:9">
      <c r="A556" t="s">
        <v>973</v>
      </c>
      <c r="B556" s="178">
        <v>29702</v>
      </c>
      <c r="C556" s="178">
        <v>21050.39</v>
      </c>
      <c r="D556" s="178">
        <v>23901</v>
      </c>
      <c r="E556" s="178">
        <v>16938.099999999999</v>
      </c>
      <c r="F556" s="178">
        <v>20084</v>
      </c>
      <c r="G556" s="178">
        <v>14303.64</v>
      </c>
      <c r="H556" s="178">
        <v>20846</v>
      </c>
      <c r="I556" s="178">
        <v>17548.79</v>
      </c>
    </row>
    <row r="557" spans="1:9">
      <c r="A557" t="s">
        <v>974</v>
      </c>
      <c r="B557">
        <v>480</v>
      </c>
      <c r="C557">
        <v>338.08</v>
      </c>
      <c r="D557">
        <v>354</v>
      </c>
      <c r="E557">
        <v>270.94</v>
      </c>
      <c r="F557">
        <v>354</v>
      </c>
      <c r="G557">
        <v>360.99</v>
      </c>
      <c r="H557">
        <v>354</v>
      </c>
      <c r="I557">
        <v>341.16</v>
      </c>
    </row>
    <row r="558" spans="1:9">
      <c r="A558" t="s">
        <v>975</v>
      </c>
      <c r="B558" t="s">
        <v>976</v>
      </c>
      <c r="C558" s="178">
        <v>9457.77</v>
      </c>
      <c r="D558" s="178">
        <v>7998</v>
      </c>
      <c r="E558" s="178">
        <v>7409.75</v>
      </c>
      <c r="F558" s="178">
        <v>8046</v>
      </c>
      <c r="G558" s="178">
        <v>7781.08</v>
      </c>
      <c r="H558" s="178">
        <v>8170</v>
      </c>
      <c r="I558" s="178">
        <v>7961.05</v>
      </c>
    </row>
    <row r="559" spans="1:9">
      <c r="A559" t="s">
        <v>977</v>
      </c>
      <c r="B559" s="178">
        <v>1868</v>
      </c>
      <c r="C559" s="178">
        <v>2211.86</v>
      </c>
      <c r="D559" s="178">
        <v>1871</v>
      </c>
      <c r="E559" s="178">
        <v>1732.88</v>
      </c>
      <c r="F559" s="178">
        <v>1882</v>
      </c>
      <c r="G559" s="178">
        <v>1819.8</v>
      </c>
      <c r="H559" s="178">
        <v>1911</v>
      </c>
      <c r="I559" s="178">
        <v>1861.89</v>
      </c>
    </row>
    <row r="560" spans="1:9">
      <c r="A560" t="s">
        <v>978</v>
      </c>
      <c r="B560" t="s">
        <v>979</v>
      </c>
      <c r="C560" s="178">
        <v>44560.04</v>
      </c>
      <c r="D560" s="178">
        <v>45655</v>
      </c>
      <c r="E560" s="178">
        <v>43407</v>
      </c>
      <c r="F560" s="178">
        <v>45768</v>
      </c>
      <c r="G560" s="178">
        <v>43208.04</v>
      </c>
      <c r="H560" s="178">
        <v>46057</v>
      </c>
      <c r="I560" s="178">
        <v>45544.44</v>
      </c>
    </row>
    <row r="561" spans="1:9">
      <c r="A561" t="s">
        <v>980</v>
      </c>
      <c r="B561">
        <v>0</v>
      </c>
      <c r="C561">
        <v>0</v>
      </c>
      <c r="D561">
        <v>0</v>
      </c>
      <c r="E561">
        <v>0</v>
      </c>
      <c r="F561">
        <v>151</v>
      </c>
      <c r="G561">
        <v>0</v>
      </c>
      <c r="H561">
        <v>0</v>
      </c>
      <c r="I561">
        <v>0</v>
      </c>
    </row>
    <row r="562" spans="1:9">
      <c r="A562" t="s">
        <v>981</v>
      </c>
      <c r="B562" t="s">
        <v>982</v>
      </c>
      <c r="C562">
        <v>140.59</v>
      </c>
      <c r="D562">
        <v>148</v>
      </c>
      <c r="E562">
        <v>145.58000000000001</v>
      </c>
      <c r="F562">
        <v>0</v>
      </c>
      <c r="G562">
        <v>138.21</v>
      </c>
      <c r="H562" s="178">
        <v>10499</v>
      </c>
      <c r="I562" s="178">
        <v>10986.19</v>
      </c>
    </row>
    <row r="563" spans="1:9">
      <c r="A563" t="s">
        <v>983</v>
      </c>
      <c r="B563" t="s">
        <v>931</v>
      </c>
      <c r="C563">
        <v>0</v>
      </c>
      <c r="D563">
        <v>0</v>
      </c>
      <c r="E563">
        <v>0</v>
      </c>
      <c r="F563" s="178">
        <v>25000</v>
      </c>
      <c r="G563" s="178">
        <v>22886.04</v>
      </c>
      <c r="H563">
        <v>0</v>
      </c>
      <c r="I563">
        <v>0</v>
      </c>
    </row>
    <row r="564" spans="1:9">
      <c r="B564" t="s">
        <v>753</v>
      </c>
      <c r="C564" t="s">
        <v>753</v>
      </c>
      <c r="D564" t="s">
        <v>753</v>
      </c>
      <c r="E564" t="s">
        <v>753</v>
      </c>
    </row>
    <row r="565" spans="1:9">
      <c r="F565" t="s">
        <v>753</v>
      </c>
      <c r="G565" t="s">
        <v>753</v>
      </c>
      <c r="H565" t="s">
        <v>753</v>
      </c>
      <c r="I565" t="s">
        <v>753</v>
      </c>
    </row>
    <row r="566" spans="1:9">
      <c r="A566" t="s">
        <v>984</v>
      </c>
      <c r="B566" s="178">
        <v>245987.08</v>
      </c>
      <c r="C566" s="178">
        <v>237435.1</v>
      </c>
      <c r="D566" s="178">
        <v>208927</v>
      </c>
      <c r="E566" s="178">
        <v>194596.54</v>
      </c>
      <c r="F566" s="178">
        <v>232030.07</v>
      </c>
      <c r="G566" s="178">
        <v>220130.26</v>
      </c>
      <c r="H566" s="178">
        <v>219606</v>
      </c>
      <c r="I566" s="178">
        <v>218781.45</v>
      </c>
    </row>
    <row r="568" spans="1:9">
      <c r="A568" t="s">
        <v>170</v>
      </c>
    </row>
    <row r="569" spans="1:9">
      <c r="A569" t="s">
        <v>764</v>
      </c>
    </row>
    <row r="570" spans="1:9">
      <c r="A570" t="s">
        <v>985</v>
      </c>
      <c r="B570">
        <v>0</v>
      </c>
      <c r="C570">
        <v>0</v>
      </c>
      <c r="D570">
        <v>0</v>
      </c>
      <c r="E570">
        <v>0</v>
      </c>
      <c r="F570" s="178">
        <v>9950</v>
      </c>
      <c r="G570" s="178">
        <v>14750</v>
      </c>
      <c r="H570" s="178">
        <v>19500</v>
      </c>
      <c r="I570" s="178">
        <v>15863</v>
      </c>
    </row>
    <row r="571" spans="1:9">
      <c r="A571" t="s">
        <v>986</v>
      </c>
      <c r="B571" t="s">
        <v>987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>
      <c r="A572" t="s">
        <v>988</v>
      </c>
      <c r="B572" t="s">
        <v>989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>
      <c r="A573" t="s">
        <v>990</v>
      </c>
      <c r="B573" s="178">
        <v>4200</v>
      </c>
      <c r="C573" s="178">
        <v>4728.83</v>
      </c>
      <c r="D573" s="178">
        <v>5000</v>
      </c>
      <c r="E573" s="178">
        <v>3902.94</v>
      </c>
      <c r="F573" s="178">
        <v>5500</v>
      </c>
      <c r="G573" s="178">
        <v>5649.04</v>
      </c>
      <c r="H573" s="178">
        <v>6286</v>
      </c>
      <c r="I573" s="178">
        <v>4155.7</v>
      </c>
    </row>
    <row r="574" spans="1:9">
      <c r="A574" t="s">
        <v>991</v>
      </c>
      <c r="B574" t="s">
        <v>992</v>
      </c>
      <c r="C574">
        <v>0</v>
      </c>
      <c r="D574">
        <v>0</v>
      </c>
      <c r="E574">
        <v>0</v>
      </c>
      <c r="F574" s="178">
        <v>2066.7199999999998</v>
      </c>
      <c r="G574" s="178">
        <v>1555.33</v>
      </c>
      <c r="H574" s="178">
        <v>2500</v>
      </c>
      <c r="I574">
        <v>0</v>
      </c>
    </row>
    <row r="575" spans="1:9">
      <c r="A575" t="s">
        <v>993</v>
      </c>
      <c r="B575" s="178">
        <v>20000</v>
      </c>
      <c r="C575" s="178">
        <v>17846.68</v>
      </c>
      <c r="D575" s="178">
        <v>17500</v>
      </c>
      <c r="E575" s="178">
        <v>5720.19</v>
      </c>
      <c r="F575" s="178">
        <v>17400</v>
      </c>
      <c r="G575" s="178">
        <v>23162.07</v>
      </c>
      <c r="H575" s="178">
        <v>22100</v>
      </c>
      <c r="I575" s="178">
        <v>6589.22</v>
      </c>
    </row>
    <row r="576" spans="1:9">
      <c r="A576" t="s">
        <v>994</v>
      </c>
      <c r="B576">
        <v>0</v>
      </c>
      <c r="C576">
        <v>0</v>
      </c>
      <c r="D576">
        <v>0</v>
      </c>
      <c r="E576">
        <v>0</v>
      </c>
      <c r="F576" s="178">
        <v>5000</v>
      </c>
      <c r="G576">
        <v>200</v>
      </c>
      <c r="H576" s="178">
        <v>10000</v>
      </c>
      <c r="I576" s="178">
        <v>9723.41</v>
      </c>
    </row>
    <row r="577" spans="1:9">
      <c r="A577" t="s">
        <v>995</v>
      </c>
      <c r="B577" t="s">
        <v>996</v>
      </c>
      <c r="C577">
        <v>0</v>
      </c>
      <c r="D577">
        <v>0</v>
      </c>
      <c r="E577">
        <v>0</v>
      </c>
      <c r="F577">
        <v>0</v>
      </c>
      <c r="G577">
        <v>0</v>
      </c>
      <c r="H577" s="178">
        <v>1000</v>
      </c>
      <c r="I577" s="178">
        <v>4775</v>
      </c>
    </row>
    <row r="578" spans="1:9">
      <c r="A578" t="s">
        <v>997</v>
      </c>
      <c r="B578" t="s">
        <v>998</v>
      </c>
      <c r="C578" s="178">
        <v>8377</v>
      </c>
      <c r="D578" s="178">
        <v>10000</v>
      </c>
      <c r="E578" s="178">
        <v>6464.5</v>
      </c>
      <c r="F578" s="178">
        <v>12000</v>
      </c>
      <c r="G578" s="178">
        <v>4143.49</v>
      </c>
      <c r="H578" s="178">
        <v>10500</v>
      </c>
      <c r="I578" s="178">
        <v>14850</v>
      </c>
    </row>
    <row r="579" spans="1:9">
      <c r="A579" t="s">
        <v>999</v>
      </c>
      <c r="B579">
        <v>0</v>
      </c>
      <c r="C579">
        <v>0</v>
      </c>
      <c r="D579">
        <v>0</v>
      </c>
      <c r="E579">
        <v>0</v>
      </c>
      <c r="F579" t="s">
        <v>1000</v>
      </c>
      <c r="G579" t="s">
        <v>1001</v>
      </c>
      <c r="H579">
        <v>0</v>
      </c>
      <c r="I579">
        <v>0</v>
      </c>
    </row>
    <row r="580" spans="1:9">
      <c r="A580" t="s">
        <v>1002</v>
      </c>
      <c r="B580">
        <v>750</v>
      </c>
      <c r="C580" s="178">
        <v>1037.05</v>
      </c>
      <c r="D580">
        <v>250</v>
      </c>
      <c r="E580" s="178">
        <v>3425.24</v>
      </c>
      <c r="F580" s="178">
        <v>3000</v>
      </c>
      <c r="G580" s="178">
        <v>2314.34</v>
      </c>
      <c r="H580">
        <v>100</v>
      </c>
      <c r="I580">
        <v>171.68</v>
      </c>
    </row>
    <row r="581" spans="1:9">
      <c r="A581" t="s">
        <v>1003</v>
      </c>
      <c r="B581">
        <v>0</v>
      </c>
      <c r="C581">
        <v>0</v>
      </c>
      <c r="D581">
        <v>0</v>
      </c>
      <c r="E581">
        <v>0</v>
      </c>
      <c r="F581" s="178">
        <v>3448.21</v>
      </c>
      <c r="G581" s="178">
        <v>4549.8900000000003</v>
      </c>
      <c r="H581" s="178">
        <v>36500</v>
      </c>
      <c r="I581" s="178">
        <v>30370.77</v>
      </c>
    </row>
    <row r="582" spans="1:9">
      <c r="B582" t="s">
        <v>753</v>
      </c>
      <c r="C582" t="s">
        <v>753</v>
      </c>
      <c r="D582" t="s">
        <v>753</v>
      </c>
      <c r="E582" t="s">
        <v>753</v>
      </c>
    </row>
    <row r="583" spans="1:9">
      <c r="F583" t="s">
        <v>753</v>
      </c>
      <c r="G583" t="s">
        <v>753</v>
      </c>
      <c r="H583" t="s">
        <v>753</v>
      </c>
      <c r="I583" t="s">
        <v>753</v>
      </c>
    </row>
    <row r="584" spans="1:9">
      <c r="A584" t="s">
        <v>168</v>
      </c>
      <c r="B584" s="178">
        <v>38950</v>
      </c>
      <c r="C584" s="178">
        <v>31989.56</v>
      </c>
      <c r="D584" s="178">
        <v>32750</v>
      </c>
      <c r="E584" s="178">
        <v>19512.87</v>
      </c>
      <c r="F584" s="178">
        <v>57364.93</v>
      </c>
      <c r="G584" s="178">
        <v>56324.160000000003</v>
      </c>
      <c r="H584" s="178">
        <v>108486</v>
      </c>
      <c r="I584" s="178">
        <v>86498.78</v>
      </c>
    </row>
    <row r="586" spans="1:9">
      <c r="A586" t="s">
        <v>138</v>
      </c>
    </row>
    <row r="587" spans="1:9">
      <c r="A587" t="s">
        <v>766</v>
      </c>
    </row>
    <row r="588" spans="1:9">
      <c r="A588" t="s">
        <v>1004</v>
      </c>
      <c r="B588" s="178">
        <v>1000</v>
      </c>
      <c r="C588">
        <v>561.79999999999995</v>
      </c>
      <c r="D588" s="178">
        <v>1000</v>
      </c>
      <c r="E588">
        <v>311.08999999999997</v>
      </c>
      <c r="F588" t="s">
        <v>1005</v>
      </c>
      <c r="G588" t="s">
        <v>1006</v>
      </c>
      <c r="H588" s="178">
        <v>1100</v>
      </c>
      <c r="I588">
        <v>533.09</v>
      </c>
    </row>
    <row r="589" spans="1:9">
      <c r="A589" t="s">
        <v>1007</v>
      </c>
      <c r="B589" s="178">
        <v>4500</v>
      </c>
      <c r="C589" s="178">
        <v>1268.17</v>
      </c>
      <c r="D589" s="178">
        <v>2500</v>
      </c>
      <c r="E589" s="178">
        <v>1201.28</v>
      </c>
      <c r="F589" s="178">
        <v>2500</v>
      </c>
      <c r="G589" s="178">
        <v>1706.77</v>
      </c>
      <c r="H589" s="178">
        <v>2500</v>
      </c>
      <c r="I589" s="178">
        <v>1571.39</v>
      </c>
    </row>
    <row r="590" spans="1:9">
      <c r="A590" t="s">
        <v>1008</v>
      </c>
      <c r="B590" s="178">
        <v>1000</v>
      </c>
      <c r="C590" s="178">
        <v>1662.66</v>
      </c>
      <c r="D590" s="178">
        <v>2500</v>
      </c>
      <c r="E590" s="178">
        <v>1806.52</v>
      </c>
      <c r="F590">
        <v>900</v>
      </c>
      <c r="G590">
        <v>379.53</v>
      </c>
      <c r="H590">
        <v>500</v>
      </c>
      <c r="I590">
        <v>70</v>
      </c>
    </row>
    <row r="591" spans="1:9">
      <c r="B591" t="s">
        <v>753</v>
      </c>
      <c r="C591" t="s">
        <v>753</v>
      </c>
      <c r="D591" t="s">
        <v>753</v>
      </c>
      <c r="E591" t="s">
        <v>753</v>
      </c>
    </row>
    <row r="592" spans="1:9">
      <c r="F592" t="s">
        <v>753</v>
      </c>
      <c r="G592" t="s">
        <v>753</v>
      </c>
      <c r="H592" t="s">
        <v>753</v>
      </c>
      <c r="I592" t="s">
        <v>753</v>
      </c>
    </row>
    <row r="593" spans="1:9">
      <c r="A593" t="s">
        <v>161</v>
      </c>
      <c r="B593" s="178">
        <v>6500</v>
      </c>
      <c r="C593" s="178">
        <v>3492.63</v>
      </c>
      <c r="D593" s="178">
        <v>6000</v>
      </c>
      <c r="E593" s="178">
        <v>3318.89</v>
      </c>
      <c r="F593" s="178">
        <v>3270</v>
      </c>
      <c r="G593" s="178">
        <v>2805.12</v>
      </c>
      <c r="H593" s="178">
        <v>4100</v>
      </c>
      <c r="I593" s="178">
        <v>2174.48</v>
      </c>
    </row>
    <row r="594" spans="1:9">
      <c r="B594" t="s">
        <v>760</v>
      </c>
      <c r="C594" t="s">
        <v>760</v>
      </c>
      <c r="D594" t="s">
        <v>758</v>
      </c>
    </row>
    <row r="595" spans="1:9">
      <c r="D595" t="s">
        <v>772</v>
      </c>
      <c r="E595" t="s">
        <v>767</v>
      </c>
      <c r="F595" t="s">
        <v>750</v>
      </c>
      <c r="G595" t="s">
        <v>767</v>
      </c>
      <c r="H595" t="s">
        <v>750</v>
      </c>
      <c r="I595" t="s">
        <v>822</v>
      </c>
    </row>
    <row r="596" spans="1:9">
      <c r="I596" t="s">
        <v>765</v>
      </c>
    </row>
    <row r="598" spans="1:9">
      <c r="A598" t="s">
        <v>162</v>
      </c>
      <c r="B598" s="178">
        <v>291437.08</v>
      </c>
      <c r="C598" s="178">
        <v>272917.28999999998</v>
      </c>
      <c r="D598" s="178">
        <v>247677</v>
      </c>
      <c r="E598" s="178">
        <v>217428.3</v>
      </c>
      <c r="F598" s="178">
        <v>292665</v>
      </c>
      <c r="G598" s="178">
        <v>279259.53999999998</v>
      </c>
      <c r="H598" s="178">
        <v>332192</v>
      </c>
      <c r="I598" s="178">
        <v>307454.71000000002</v>
      </c>
    </row>
    <row r="599" spans="1:9">
      <c r="A599" t="s">
        <v>794</v>
      </c>
    </row>
    <row r="600" spans="1:9">
      <c r="A600" s="177">
        <v>42298.636805555558</v>
      </c>
      <c r="D600" t="s">
        <v>795</v>
      </c>
      <c r="E600" t="s">
        <v>796</v>
      </c>
      <c r="I600" t="s">
        <v>1009</v>
      </c>
    </row>
    <row r="601" spans="1:9">
      <c r="D601" t="s">
        <v>798</v>
      </c>
      <c r="E601" t="s">
        <v>799</v>
      </c>
    </row>
    <row r="602" spans="1:9">
      <c r="D602" t="s">
        <v>800</v>
      </c>
      <c r="E602" t="s">
        <v>801</v>
      </c>
    </row>
    <row r="603" spans="1:9">
      <c r="A603" t="s">
        <v>747</v>
      </c>
    </row>
    <row r="605" spans="1:9">
      <c r="C605" t="s">
        <v>802</v>
      </c>
      <c r="E605" t="s">
        <v>802</v>
      </c>
      <c r="G605" t="s">
        <v>802</v>
      </c>
      <c r="I605" t="s">
        <v>802</v>
      </c>
    </row>
    <row r="606" spans="1:9">
      <c r="B606" t="s">
        <v>803</v>
      </c>
      <c r="C606" t="s">
        <v>804</v>
      </c>
      <c r="D606" t="s">
        <v>805</v>
      </c>
      <c r="E606" t="s">
        <v>806</v>
      </c>
      <c r="F606" t="s">
        <v>803</v>
      </c>
      <c r="G606" t="s">
        <v>807</v>
      </c>
      <c r="H606" t="s">
        <v>803</v>
      </c>
      <c r="I606" t="s">
        <v>808</v>
      </c>
    </row>
    <row r="607" spans="1:9">
      <c r="A607" t="s">
        <v>970</v>
      </c>
      <c r="B607" t="s">
        <v>809</v>
      </c>
      <c r="C607" t="s">
        <v>810</v>
      </c>
      <c r="D607" t="s">
        <v>811</v>
      </c>
      <c r="E607" t="s">
        <v>812</v>
      </c>
      <c r="F607" t="s">
        <v>809</v>
      </c>
      <c r="G607" t="s">
        <v>812</v>
      </c>
      <c r="H607" t="s">
        <v>809</v>
      </c>
      <c r="I607" t="s">
        <v>813</v>
      </c>
    </row>
    <row r="608" spans="1:9">
      <c r="A608" t="s">
        <v>814</v>
      </c>
      <c r="B608" t="s">
        <v>767</v>
      </c>
      <c r="C608" t="s">
        <v>760</v>
      </c>
      <c r="D608" t="s">
        <v>760</v>
      </c>
      <c r="E608" t="s">
        <v>767</v>
      </c>
      <c r="F608" t="s">
        <v>750</v>
      </c>
      <c r="G608" t="s">
        <v>767</v>
      </c>
      <c r="H608" t="s">
        <v>750</v>
      </c>
      <c r="I608" t="s">
        <v>767</v>
      </c>
    </row>
    <row r="609" spans="1:9">
      <c r="A609" t="s">
        <v>163</v>
      </c>
    </row>
    <row r="610" spans="1:9">
      <c r="A610" t="s">
        <v>775</v>
      </c>
    </row>
    <row r="612" spans="1:9">
      <c r="A612" t="s">
        <v>774</v>
      </c>
    </row>
    <row r="613" spans="1:9">
      <c r="A613" t="s">
        <v>767</v>
      </c>
    </row>
    <row r="614" spans="1:9">
      <c r="A614" t="s">
        <v>1010</v>
      </c>
      <c r="B614">
        <v>0</v>
      </c>
      <c r="C614">
        <v>0</v>
      </c>
      <c r="D614" s="178">
        <v>206337</v>
      </c>
      <c r="E614" s="178">
        <v>207514.66</v>
      </c>
      <c r="F614" s="178">
        <v>218637</v>
      </c>
      <c r="G614" s="178">
        <v>212657.49</v>
      </c>
      <c r="H614" s="178">
        <v>152857.79999999999</v>
      </c>
      <c r="I614" s="178">
        <v>154523.15</v>
      </c>
    </row>
    <row r="615" spans="1:9">
      <c r="A615" t="s">
        <v>1011</v>
      </c>
      <c r="B615" t="s">
        <v>1012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>
      <c r="A616" t="s">
        <v>1013</v>
      </c>
      <c r="B616" t="s">
        <v>947</v>
      </c>
      <c r="C616">
        <v>0</v>
      </c>
      <c r="D616">
        <v>0</v>
      </c>
      <c r="E616">
        <v>0</v>
      </c>
      <c r="F616" s="178">
        <v>2000</v>
      </c>
      <c r="G616" s="178">
        <v>1299</v>
      </c>
      <c r="H616" s="178">
        <v>2500</v>
      </c>
      <c r="I616">
        <v>0</v>
      </c>
    </row>
    <row r="617" spans="1:9">
      <c r="A617" t="s">
        <v>1014</v>
      </c>
      <c r="B617">
        <v>0</v>
      </c>
      <c r="C617">
        <v>0</v>
      </c>
      <c r="D617" s="178">
        <v>25903</v>
      </c>
      <c r="E617" s="178">
        <v>21180.9</v>
      </c>
      <c r="F617" s="178">
        <v>39876</v>
      </c>
      <c r="G617" s="178">
        <v>30252.46</v>
      </c>
      <c r="H617" s="178">
        <v>27039</v>
      </c>
      <c r="I617" s="178">
        <v>23387.63</v>
      </c>
    </row>
    <row r="618" spans="1:9">
      <c r="A618" t="s">
        <v>1015</v>
      </c>
      <c r="B618">
        <v>0</v>
      </c>
      <c r="C618">
        <v>0</v>
      </c>
      <c r="D618">
        <v>205</v>
      </c>
      <c r="E618">
        <v>171.1</v>
      </c>
      <c r="F618">
        <v>205</v>
      </c>
      <c r="G618">
        <v>213.81</v>
      </c>
      <c r="H618">
        <v>154</v>
      </c>
      <c r="I618">
        <v>128.30000000000001</v>
      </c>
    </row>
    <row r="619" spans="1:9">
      <c r="A619" t="s">
        <v>1016</v>
      </c>
      <c r="B619">
        <v>0</v>
      </c>
      <c r="C619">
        <v>0</v>
      </c>
      <c r="D619" s="178">
        <v>12824</v>
      </c>
      <c r="E619" s="178">
        <v>12121.53</v>
      </c>
      <c r="F619" s="178">
        <v>13679</v>
      </c>
      <c r="G619" s="178">
        <v>12833.44</v>
      </c>
      <c r="H619" s="178">
        <v>9632</v>
      </c>
      <c r="I619" s="178">
        <v>8713.2000000000007</v>
      </c>
    </row>
    <row r="620" spans="1:9">
      <c r="A620" t="s">
        <v>1017</v>
      </c>
      <c r="B620">
        <v>0</v>
      </c>
      <c r="C620">
        <v>0</v>
      </c>
      <c r="D620" s="178">
        <v>2999</v>
      </c>
      <c r="E620" s="178">
        <v>2834.79</v>
      </c>
      <c r="F620" s="178">
        <v>3199</v>
      </c>
      <c r="G620" s="178">
        <v>3001.38</v>
      </c>
      <c r="H620" s="178">
        <v>2253</v>
      </c>
      <c r="I620" s="178">
        <v>2037.74</v>
      </c>
    </row>
    <row r="621" spans="1:9">
      <c r="A621" t="s">
        <v>1018</v>
      </c>
      <c r="B621">
        <v>0</v>
      </c>
      <c r="C621">
        <v>0</v>
      </c>
      <c r="D621" s="178">
        <v>29571</v>
      </c>
      <c r="E621" s="178">
        <v>30115.919999999998</v>
      </c>
      <c r="F621" s="178">
        <v>31354</v>
      </c>
      <c r="G621" s="178">
        <v>30164.04</v>
      </c>
      <c r="H621" s="178">
        <v>22164</v>
      </c>
      <c r="I621" s="178">
        <v>20391.84</v>
      </c>
    </row>
    <row r="622" spans="1:9">
      <c r="A622" t="s">
        <v>1019</v>
      </c>
      <c r="B622">
        <v>0</v>
      </c>
      <c r="C622">
        <v>0</v>
      </c>
      <c r="D622" s="178">
        <v>10757</v>
      </c>
      <c r="E622" s="178">
        <v>11936.82</v>
      </c>
      <c r="F622" s="178">
        <v>10803</v>
      </c>
      <c r="G622" s="178">
        <v>19041.05</v>
      </c>
      <c r="H622" s="178">
        <v>10572</v>
      </c>
      <c r="I622" s="178">
        <v>11062.57</v>
      </c>
    </row>
    <row r="623" spans="1:9">
      <c r="B623" t="s">
        <v>753</v>
      </c>
      <c r="C623" t="s">
        <v>753</v>
      </c>
      <c r="D623" t="s">
        <v>753</v>
      </c>
      <c r="E623" t="s">
        <v>753</v>
      </c>
    </row>
    <row r="624" spans="1:9">
      <c r="F624" t="s">
        <v>753</v>
      </c>
      <c r="G624" t="s">
        <v>753</v>
      </c>
      <c r="H624" t="s">
        <v>753</v>
      </c>
      <c r="I624" t="s">
        <v>753</v>
      </c>
    </row>
    <row r="625" spans="1:9">
      <c r="A625" t="s">
        <v>984</v>
      </c>
      <c r="B625">
        <v>0</v>
      </c>
      <c r="C625">
        <v>0</v>
      </c>
      <c r="D625" s="178">
        <v>288596</v>
      </c>
      <c r="E625" s="178">
        <v>285875.71999999997</v>
      </c>
      <c r="F625" s="178">
        <v>319753</v>
      </c>
      <c r="G625" s="178">
        <v>309462.67</v>
      </c>
      <c r="H625" s="178">
        <v>227171.8</v>
      </c>
      <c r="I625" s="178">
        <v>220244.43</v>
      </c>
    </row>
    <row r="627" spans="1:9">
      <c r="A627" t="s">
        <v>170</v>
      </c>
    </row>
    <row r="628" spans="1:9">
      <c r="A628" t="s">
        <v>764</v>
      </c>
    </row>
    <row r="629" spans="1:9">
      <c r="A629" t="s">
        <v>1020</v>
      </c>
      <c r="B629" t="s">
        <v>1021</v>
      </c>
      <c r="C629">
        <v>0</v>
      </c>
      <c r="D629">
        <v>0</v>
      </c>
      <c r="E629">
        <v>0</v>
      </c>
      <c r="F629" s="178">
        <v>21000</v>
      </c>
      <c r="G629" s="178">
        <v>38564.29</v>
      </c>
      <c r="H629" s="178">
        <v>30500</v>
      </c>
      <c r="I629" s="178">
        <v>30137.279999999999</v>
      </c>
    </row>
    <row r="630" spans="1:9">
      <c r="A630" t="s">
        <v>1022</v>
      </c>
      <c r="B630" t="s">
        <v>1023</v>
      </c>
      <c r="C630">
        <v>0</v>
      </c>
      <c r="D630" s="178">
        <v>5000</v>
      </c>
      <c r="E630">
        <v>0</v>
      </c>
      <c r="F630" s="178">
        <v>1000</v>
      </c>
      <c r="G630">
        <v>102.7</v>
      </c>
      <c r="H630">
        <v>0</v>
      </c>
      <c r="I630">
        <v>0</v>
      </c>
    </row>
    <row r="631" spans="1:9">
      <c r="A631" t="s">
        <v>1024</v>
      </c>
      <c r="B631">
        <v>0</v>
      </c>
      <c r="C631">
        <v>0</v>
      </c>
      <c r="D631" s="178">
        <v>1500</v>
      </c>
      <c r="E631">
        <v>0</v>
      </c>
      <c r="F631" s="178">
        <v>1500</v>
      </c>
      <c r="G631">
        <v>0</v>
      </c>
      <c r="H631">
        <v>0</v>
      </c>
      <c r="I631">
        <v>0</v>
      </c>
    </row>
    <row r="632" spans="1:9">
      <c r="A632" t="s">
        <v>1025</v>
      </c>
      <c r="B632">
        <v>0</v>
      </c>
      <c r="C632">
        <v>0</v>
      </c>
      <c r="D632" s="178">
        <v>2500</v>
      </c>
      <c r="E632" s="178">
        <v>2223.13</v>
      </c>
      <c r="F632" s="178">
        <v>4250</v>
      </c>
      <c r="G632" s="178">
        <v>4406.51</v>
      </c>
      <c r="H632" s="178">
        <v>3666</v>
      </c>
      <c r="I632" s="178">
        <v>2200.5100000000002</v>
      </c>
    </row>
    <row r="633" spans="1:9">
      <c r="A633" t="s">
        <v>1026</v>
      </c>
      <c r="B633">
        <v>0</v>
      </c>
      <c r="C633">
        <v>0</v>
      </c>
      <c r="D633" s="178">
        <v>2500</v>
      </c>
      <c r="E633">
        <v>0</v>
      </c>
      <c r="F633">
        <v>0</v>
      </c>
      <c r="G633">
        <v>0</v>
      </c>
      <c r="H633">
        <v>0</v>
      </c>
      <c r="I633">
        <v>771.86</v>
      </c>
    </row>
    <row r="634" spans="1:9">
      <c r="A634" t="s">
        <v>1027</v>
      </c>
      <c r="B634">
        <v>0</v>
      </c>
      <c r="C634">
        <v>0</v>
      </c>
      <c r="D634">
        <v>500</v>
      </c>
      <c r="E634">
        <v>0</v>
      </c>
      <c r="F634">
        <v>500</v>
      </c>
      <c r="G634">
        <v>0</v>
      </c>
      <c r="H634">
        <v>500</v>
      </c>
      <c r="I634">
        <v>0</v>
      </c>
    </row>
    <row r="635" spans="1:9">
      <c r="A635" t="s">
        <v>1028</v>
      </c>
      <c r="B635">
        <v>0</v>
      </c>
      <c r="C635">
        <v>0</v>
      </c>
      <c r="D635">
        <v>500</v>
      </c>
      <c r="E635">
        <v>41.6</v>
      </c>
      <c r="F635">
        <v>500</v>
      </c>
      <c r="G635">
        <v>0</v>
      </c>
      <c r="H635">
        <v>500</v>
      </c>
      <c r="I635">
        <v>0</v>
      </c>
    </row>
    <row r="636" spans="1:9">
      <c r="A636" t="s">
        <v>1029</v>
      </c>
      <c r="B636" t="s">
        <v>992</v>
      </c>
      <c r="C636">
        <v>0</v>
      </c>
      <c r="D636" s="178">
        <v>1500</v>
      </c>
      <c r="E636">
        <v>305.2</v>
      </c>
      <c r="F636" s="178">
        <v>1500</v>
      </c>
      <c r="G636">
        <v>0</v>
      </c>
      <c r="H636" s="178">
        <v>1500</v>
      </c>
      <c r="I636">
        <v>0</v>
      </c>
    </row>
    <row r="637" spans="1:9">
      <c r="A637" t="s">
        <v>1030</v>
      </c>
      <c r="B637">
        <v>0</v>
      </c>
      <c r="C637">
        <v>0</v>
      </c>
      <c r="D637" s="178">
        <v>5000</v>
      </c>
      <c r="E637" s="178">
        <v>2667.67</v>
      </c>
      <c r="F637" s="178">
        <v>5000</v>
      </c>
      <c r="G637" s="178">
        <v>2716.41</v>
      </c>
      <c r="H637" s="178">
        <v>3600</v>
      </c>
      <c r="I637" s="178">
        <v>1452.18</v>
      </c>
    </row>
    <row r="638" spans="1:9">
      <c r="A638" t="s">
        <v>1031</v>
      </c>
      <c r="B638">
        <v>0</v>
      </c>
      <c r="C638">
        <v>0</v>
      </c>
      <c r="D638" s="178">
        <v>1500</v>
      </c>
      <c r="E638" s="178">
        <v>2019</v>
      </c>
      <c r="F638" s="178">
        <v>2000</v>
      </c>
      <c r="G638">
        <v>969</v>
      </c>
      <c r="H638" s="178">
        <v>1655</v>
      </c>
      <c r="I638">
        <v>359</v>
      </c>
    </row>
    <row r="639" spans="1:9">
      <c r="A639" t="s">
        <v>1032</v>
      </c>
      <c r="B639" t="s">
        <v>1033</v>
      </c>
      <c r="C639">
        <v>0</v>
      </c>
      <c r="D639" s="178">
        <v>5000</v>
      </c>
      <c r="E639" s="178">
        <v>4656.7700000000004</v>
      </c>
      <c r="F639" s="178">
        <v>6000</v>
      </c>
      <c r="G639" s="178">
        <v>5911.62</v>
      </c>
      <c r="H639" s="178">
        <v>1925</v>
      </c>
      <c r="I639" s="178">
        <v>1438.98</v>
      </c>
    </row>
    <row r="640" spans="1:9">
      <c r="A640" t="s">
        <v>1034</v>
      </c>
      <c r="B640">
        <v>0</v>
      </c>
      <c r="C640">
        <v>0</v>
      </c>
      <c r="D640">
        <v>750</v>
      </c>
      <c r="E640" s="178">
        <v>1538.85</v>
      </c>
      <c r="F640">
        <v>500</v>
      </c>
      <c r="G640">
        <v>0</v>
      </c>
      <c r="H640">
        <v>250</v>
      </c>
      <c r="I640">
        <v>5.05</v>
      </c>
    </row>
    <row r="641" spans="1:9">
      <c r="A641" t="s">
        <v>1035</v>
      </c>
      <c r="B641">
        <v>0</v>
      </c>
      <c r="C641">
        <v>0</v>
      </c>
      <c r="D641" s="178">
        <v>139900</v>
      </c>
      <c r="E641" s="178">
        <v>32032.45</v>
      </c>
      <c r="F641" s="178">
        <v>52984</v>
      </c>
      <c r="G641" s="178">
        <v>35225.919999999998</v>
      </c>
      <c r="H641" s="178">
        <v>41594.57</v>
      </c>
      <c r="I641" s="178">
        <v>33413.129999999997</v>
      </c>
    </row>
    <row r="642" spans="1:9">
      <c r="B642" t="s">
        <v>753</v>
      </c>
      <c r="C642" t="s">
        <v>753</v>
      </c>
      <c r="D642" t="s">
        <v>753</v>
      </c>
      <c r="E642" t="s">
        <v>753</v>
      </c>
    </row>
    <row r="643" spans="1:9">
      <c r="F643" t="s">
        <v>753</v>
      </c>
      <c r="G643" t="s">
        <v>753</v>
      </c>
      <c r="H643" t="s">
        <v>753</v>
      </c>
      <c r="I643" t="s">
        <v>753</v>
      </c>
    </row>
    <row r="644" spans="1:9">
      <c r="A644" t="s">
        <v>168</v>
      </c>
      <c r="B644">
        <v>0</v>
      </c>
      <c r="C644">
        <v>0</v>
      </c>
      <c r="D644" s="178">
        <v>166150</v>
      </c>
      <c r="E644" s="178">
        <v>45484.67</v>
      </c>
      <c r="F644" s="178">
        <v>96734</v>
      </c>
      <c r="G644" s="178">
        <v>87896.45</v>
      </c>
      <c r="H644" s="178">
        <v>85690.57</v>
      </c>
      <c r="I644" s="178">
        <v>69777.990000000005</v>
      </c>
    </row>
    <row r="646" spans="1:9">
      <c r="A646" t="s">
        <v>138</v>
      </c>
    </row>
    <row r="647" spans="1:9">
      <c r="A647" t="s">
        <v>766</v>
      </c>
    </row>
    <row r="648" spans="1:9">
      <c r="A648" t="s">
        <v>1036</v>
      </c>
      <c r="B648">
        <v>0</v>
      </c>
      <c r="C648">
        <v>0</v>
      </c>
      <c r="D648" s="178">
        <v>1500</v>
      </c>
      <c r="E648">
        <v>544.59</v>
      </c>
      <c r="F648" t="s">
        <v>1037</v>
      </c>
      <c r="G648" t="s">
        <v>1038</v>
      </c>
      <c r="H648">
        <v>910</v>
      </c>
      <c r="I648">
        <v>530.69000000000005</v>
      </c>
    </row>
    <row r="649" spans="1:9">
      <c r="A649" t="s">
        <v>1039</v>
      </c>
      <c r="B649" t="s">
        <v>883</v>
      </c>
      <c r="C649">
        <v>0</v>
      </c>
      <c r="D649" s="178">
        <v>1000</v>
      </c>
      <c r="E649">
        <v>652.72</v>
      </c>
      <c r="F649" s="178">
        <v>1000</v>
      </c>
      <c r="G649">
        <v>0</v>
      </c>
      <c r="H649">
        <v>260</v>
      </c>
      <c r="I649">
        <v>172.39</v>
      </c>
    </row>
    <row r="650" spans="1:9">
      <c r="A650" t="s">
        <v>1040</v>
      </c>
      <c r="B650">
        <v>0</v>
      </c>
      <c r="C650">
        <v>0</v>
      </c>
      <c r="D650" s="178">
        <v>5000</v>
      </c>
      <c r="E650">
        <v>24.08</v>
      </c>
      <c r="F650" s="178">
        <v>5000</v>
      </c>
      <c r="G650">
        <v>220.83</v>
      </c>
      <c r="H650" s="178">
        <v>1000</v>
      </c>
      <c r="I650">
        <v>48.88</v>
      </c>
    </row>
    <row r="651" spans="1:9">
      <c r="A651" t="s">
        <v>1041</v>
      </c>
      <c r="B651">
        <v>0</v>
      </c>
      <c r="C651">
        <v>0</v>
      </c>
      <c r="D651" s="178">
        <v>5000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>
      <c r="A652" t="s">
        <v>1042</v>
      </c>
      <c r="B652" t="s">
        <v>1043</v>
      </c>
      <c r="C652">
        <v>0</v>
      </c>
      <c r="D652">
        <v>0</v>
      </c>
      <c r="E652">
        <v>0</v>
      </c>
      <c r="F652">
        <v>0</v>
      </c>
      <c r="G652">
        <v>0</v>
      </c>
      <c r="H652" s="178">
        <v>1000</v>
      </c>
      <c r="I652">
        <v>391.57</v>
      </c>
    </row>
    <row r="653" spans="1:9">
      <c r="A653" t="s">
        <v>1044</v>
      </c>
      <c r="B653" t="s">
        <v>1045</v>
      </c>
      <c r="C653">
        <v>0</v>
      </c>
      <c r="D653" s="178">
        <v>1500</v>
      </c>
      <c r="E653">
        <v>0</v>
      </c>
      <c r="F653" s="178">
        <v>1500</v>
      </c>
      <c r="G653">
        <v>0</v>
      </c>
      <c r="H653">
        <v>110</v>
      </c>
      <c r="I653">
        <v>0</v>
      </c>
    </row>
    <row r="654" spans="1:9">
      <c r="A654" t="s">
        <v>1046</v>
      </c>
      <c r="B654">
        <v>0</v>
      </c>
      <c r="C654">
        <v>0</v>
      </c>
      <c r="D654" s="178">
        <v>1500</v>
      </c>
      <c r="E654">
        <v>0</v>
      </c>
      <c r="F654" s="178">
        <v>1000</v>
      </c>
      <c r="G654">
        <v>261.63</v>
      </c>
      <c r="H654">
        <v>0</v>
      </c>
      <c r="I654">
        <v>0</v>
      </c>
    </row>
    <row r="655" spans="1:9">
      <c r="A655" t="s">
        <v>1047</v>
      </c>
      <c r="B655">
        <v>0</v>
      </c>
      <c r="C655">
        <v>0</v>
      </c>
      <c r="D655" s="178">
        <v>2500</v>
      </c>
      <c r="E655" s="178">
        <v>5800</v>
      </c>
      <c r="F655" s="178">
        <v>2500</v>
      </c>
      <c r="G655" s="178">
        <v>1886.21</v>
      </c>
      <c r="H655">
        <v>0</v>
      </c>
      <c r="I655">
        <v>0</v>
      </c>
    </row>
    <row r="656" spans="1:9">
      <c r="A656" t="s">
        <v>1048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150</v>
      </c>
      <c r="I656">
        <v>0</v>
      </c>
    </row>
    <row r="657" spans="1:9">
      <c r="B657" t="s">
        <v>753</v>
      </c>
      <c r="C657" t="s">
        <v>753</v>
      </c>
      <c r="D657" t="s">
        <v>753</v>
      </c>
      <c r="E657" t="s">
        <v>753</v>
      </c>
    </row>
    <row r="658" spans="1:9">
      <c r="F658" t="s">
        <v>753</v>
      </c>
      <c r="G658" t="s">
        <v>753</v>
      </c>
      <c r="H658" t="s">
        <v>753</v>
      </c>
      <c r="I658" t="s">
        <v>753</v>
      </c>
    </row>
    <row r="659" spans="1:9">
      <c r="A659" t="s">
        <v>161</v>
      </c>
      <c r="B659">
        <v>0</v>
      </c>
      <c r="C659">
        <v>0</v>
      </c>
      <c r="D659" s="178">
        <v>18000</v>
      </c>
      <c r="E659" s="178">
        <v>7021.39</v>
      </c>
      <c r="F659" s="178">
        <v>8025</v>
      </c>
      <c r="G659" s="178">
        <v>2922.77</v>
      </c>
      <c r="H659" s="178">
        <v>3430</v>
      </c>
      <c r="I659" s="178">
        <v>1143.53</v>
      </c>
    </row>
    <row r="661" spans="1:9">
      <c r="A661" t="s">
        <v>165</v>
      </c>
    </row>
    <row r="662" spans="1:9">
      <c r="A662" t="s">
        <v>776</v>
      </c>
    </row>
    <row r="663" spans="1:9">
      <c r="A663" t="s">
        <v>1049</v>
      </c>
      <c r="B663">
        <v>0</v>
      </c>
      <c r="C663">
        <v>0</v>
      </c>
      <c r="D663">
        <v>0</v>
      </c>
      <c r="E663">
        <v>0</v>
      </c>
      <c r="F663" s="178">
        <v>1300</v>
      </c>
      <c r="G663">
        <v>0</v>
      </c>
      <c r="H663">
        <v>0</v>
      </c>
      <c r="I663">
        <v>0</v>
      </c>
    </row>
    <row r="664" spans="1:9">
      <c r="B664" t="s">
        <v>753</v>
      </c>
      <c r="C664" t="s">
        <v>753</v>
      </c>
      <c r="D664" t="s">
        <v>753</v>
      </c>
      <c r="E664" t="s">
        <v>753</v>
      </c>
    </row>
    <row r="665" spans="1:9">
      <c r="F665" t="s">
        <v>753</v>
      </c>
      <c r="G665" t="s">
        <v>753</v>
      </c>
      <c r="H665" t="s">
        <v>753</v>
      </c>
      <c r="I665" t="s">
        <v>753</v>
      </c>
    </row>
    <row r="666" spans="1:9">
      <c r="A666" t="s">
        <v>166</v>
      </c>
      <c r="B666">
        <v>0</v>
      </c>
      <c r="C666">
        <v>0</v>
      </c>
      <c r="D666">
        <v>0</v>
      </c>
      <c r="E666">
        <v>0</v>
      </c>
      <c r="F666" s="178">
        <v>1300</v>
      </c>
      <c r="G666">
        <v>0</v>
      </c>
      <c r="H666">
        <v>0</v>
      </c>
      <c r="I666">
        <v>0</v>
      </c>
    </row>
    <row r="667" spans="1:9">
      <c r="B667" t="s">
        <v>760</v>
      </c>
      <c r="C667" t="s">
        <v>760</v>
      </c>
      <c r="D667" t="s">
        <v>758</v>
      </c>
    </row>
    <row r="668" spans="1:9">
      <c r="D668" t="s">
        <v>772</v>
      </c>
      <c r="E668" t="s">
        <v>767</v>
      </c>
      <c r="F668" t="s">
        <v>750</v>
      </c>
      <c r="G668" t="s">
        <v>767</v>
      </c>
      <c r="H668" t="s">
        <v>750</v>
      </c>
      <c r="I668" t="s">
        <v>822</v>
      </c>
    </row>
    <row r="669" spans="1:9">
      <c r="I669" t="s">
        <v>765</v>
      </c>
    </row>
    <row r="671" spans="1:9">
      <c r="A671" t="s">
        <v>167</v>
      </c>
      <c r="B671">
        <v>0</v>
      </c>
      <c r="C671">
        <v>0</v>
      </c>
      <c r="D671" s="178">
        <v>472746</v>
      </c>
      <c r="E671" s="178">
        <v>338381.78</v>
      </c>
      <c r="F671" s="178">
        <v>425812</v>
      </c>
      <c r="G671" s="178">
        <v>400281.89</v>
      </c>
      <c r="H671" s="178">
        <v>316292.37</v>
      </c>
      <c r="I671" s="178">
        <v>291165.95</v>
      </c>
    </row>
    <row r="672" spans="1:9">
      <c r="A672" t="s">
        <v>794</v>
      </c>
    </row>
    <row r="673" spans="1:9">
      <c r="A673" s="177">
        <v>42298.636805555558</v>
      </c>
      <c r="D673" t="s">
        <v>795</v>
      </c>
      <c r="E673" t="s">
        <v>796</v>
      </c>
      <c r="I673" t="s">
        <v>1050</v>
      </c>
    </row>
    <row r="674" spans="1:9">
      <c r="D674" t="s">
        <v>798</v>
      </c>
      <c r="E674" t="s">
        <v>799</v>
      </c>
    </row>
    <row r="675" spans="1:9">
      <c r="D675" t="s">
        <v>800</v>
      </c>
      <c r="E675" t="s">
        <v>801</v>
      </c>
    </row>
    <row r="676" spans="1:9">
      <c r="A676" t="s">
        <v>747</v>
      </c>
    </row>
    <row r="678" spans="1:9">
      <c r="C678" t="s">
        <v>802</v>
      </c>
      <c r="E678" t="s">
        <v>802</v>
      </c>
      <c r="G678" t="s">
        <v>802</v>
      </c>
      <c r="I678" t="s">
        <v>802</v>
      </c>
    </row>
    <row r="679" spans="1:9">
      <c r="B679" t="s">
        <v>803</v>
      </c>
      <c r="C679" t="s">
        <v>804</v>
      </c>
      <c r="D679" t="s">
        <v>805</v>
      </c>
      <c r="E679" t="s">
        <v>806</v>
      </c>
      <c r="F679" t="s">
        <v>803</v>
      </c>
      <c r="G679" t="s">
        <v>807</v>
      </c>
      <c r="H679" t="s">
        <v>803</v>
      </c>
      <c r="I679" t="s">
        <v>808</v>
      </c>
    </row>
    <row r="680" spans="1:9">
      <c r="A680" t="s">
        <v>970</v>
      </c>
      <c r="B680" t="s">
        <v>809</v>
      </c>
      <c r="C680" t="s">
        <v>810</v>
      </c>
      <c r="D680" t="s">
        <v>811</v>
      </c>
      <c r="E680" t="s">
        <v>812</v>
      </c>
      <c r="F680" t="s">
        <v>809</v>
      </c>
      <c r="G680" t="s">
        <v>812</v>
      </c>
      <c r="H680" t="s">
        <v>809</v>
      </c>
      <c r="I680" t="s">
        <v>813</v>
      </c>
    </row>
    <row r="681" spans="1:9">
      <c r="A681" t="s">
        <v>814</v>
      </c>
      <c r="B681" t="s">
        <v>767</v>
      </c>
      <c r="C681" t="s">
        <v>760</v>
      </c>
      <c r="D681" t="s">
        <v>760</v>
      </c>
      <c r="E681" t="s">
        <v>767</v>
      </c>
      <c r="F681" t="s">
        <v>750</v>
      </c>
      <c r="G681" t="s">
        <v>767</v>
      </c>
      <c r="H681" t="s">
        <v>750</v>
      </c>
      <c r="I681" t="s">
        <v>767</v>
      </c>
    </row>
    <row r="682" spans="1:9">
      <c r="A682" t="s">
        <v>139</v>
      </c>
    </row>
    <row r="683" spans="1:9">
      <c r="A683" t="s">
        <v>777</v>
      </c>
    </row>
    <row r="685" spans="1:9">
      <c r="A685" t="s">
        <v>774</v>
      </c>
    </row>
    <row r="686" spans="1:9">
      <c r="A686" t="s">
        <v>767</v>
      </c>
    </row>
    <row r="687" spans="1:9">
      <c r="A687" t="s">
        <v>1051</v>
      </c>
      <c r="B687">
        <v>0</v>
      </c>
      <c r="C687">
        <v>0</v>
      </c>
      <c r="D687">
        <v>0</v>
      </c>
      <c r="E687">
        <v>0</v>
      </c>
      <c r="F687" s="178">
        <v>71378.34</v>
      </c>
      <c r="G687" s="178">
        <v>60371.57</v>
      </c>
      <c r="H687" s="178">
        <v>84636</v>
      </c>
      <c r="I687" s="178">
        <v>87273.37</v>
      </c>
    </row>
    <row r="688" spans="1:9">
      <c r="A688" t="s">
        <v>1052</v>
      </c>
      <c r="B688">
        <v>0</v>
      </c>
      <c r="C688">
        <v>0</v>
      </c>
      <c r="D688">
        <v>0</v>
      </c>
      <c r="E688">
        <v>0</v>
      </c>
      <c r="F688">
        <v>0</v>
      </c>
      <c r="G688" s="178">
        <v>11139.34</v>
      </c>
      <c r="H688">
        <v>0</v>
      </c>
      <c r="I688">
        <v>0</v>
      </c>
    </row>
    <row r="689" spans="1:9">
      <c r="A689" t="s">
        <v>1053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>
      <c r="A690" t="s">
        <v>1054</v>
      </c>
      <c r="B690">
        <v>0</v>
      </c>
      <c r="C690">
        <v>0</v>
      </c>
      <c r="D690">
        <v>0</v>
      </c>
      <c r="E690">
        <v>0</v>
      </c>
      <c r="F690" s="178">
        <v>5486</v>
      </c>
      <c r="G690" s="178">
        <v>5847.56</v>
      </c>
      <c r="H690" s="178">
        <v>6167</v>
      </c>
      <c r="I690" s="178">
        <v>5713.8</v>
      </c>
    </row>
    <row r="691" spans="1:9">
      <c r="A691" t="s">
        <v>1055</v>
      </c>
      <c r="B691">
        <v>0</v>
      </c>
      <c r="C691">
        <v>0</v>
      </c>
      <c r="D691">
        <v>0</v>
      </c>
      <c r="E691">
        <v>0</v>
      </c>
      <c r="F691">
        <v>103</v>
      </c>
      <c r="G691">
        <v>76.95</v>
      </c>
      <c r="H691">
        <v>154</v>
      </c>
      <c r="I691">
        <v>145.4</v>
      </c>
    </row>
    <row r="692" spans="1:9">
      <c r="A692" t="s">
        <v>1056</v>
      </c>
      <c r="B692">
        <v>0</v>
      </c>
      <c r="C692">
        <v>0</v>
      </c>
      <c r="D692">
        <v>0</v>
      </c>
      <c r="E692">
        <v>0</v>
      </c>
      <c r="F692" s="178">
        <v>3706</v>
      </c>
      <c r="G692" s="178">
        <v>4422.74</v>
      </c>
      <c r="H692" s="178">
        <v>5247</v>
      </c>
      <c r="I692" s="178">
        <v>5129.46</v>
      </c>
    </row>
    <row r="693" spans="1:9">
      <c r="A693" t="s">
        <v>1057</v>
      </c>
      <c r="B693">
        <v>0</v>
      </c>
      <c r="C693">
        <v>0</v>
      </c>
      <c r="D693">
        <v>0</v>
      </c>
      <c r="E693">
        <v>0</v>
      </c>
      <c r="F693">
        <v>867</v>
      </c>
      <c r="G693" s="178">
        <v>1034.28</v>
      </c>
      <c r="H693" s="178">
        <v>1227</v>
      </c>
      <c r="I693" s="178">
        <v>1199.56</v>
      </c>
    </row>
    <row r="694" spans="1:9">
      <c r="A694" t="s">
        <v>1058</v>
      </c>
      <c r="B694" t="s">
        <v>1059</v>
      </c>
      <c r="C694">
        <v>0</v>
      </c>
      <c r="D694">
        <v>0</v>
      </c>
      <c r="E694">
        <v>0</v>
      </c>
      <c r="F694" s="178">
        <v>8667</v>
      </c>
      <c r="G694" s="178">
        <v>7467</v>
      </c>
      <c r="H694" s="178">
        <v>9136</v>
      </c>
      <c r="I694" s="178">
        <v>8405.16</v>
      </c>
    </row>
    <row r="695" spans="1:9">
      <c r="A695" t="s">
        <v>1060</v>
      </c>
      <c r="B695" t="s">
        <v>1061</v>
      </c>
      <c r="C695">
        <v>0</v>
      </c>
      <c r="D695">
        <v>0</v>
      </c>
      <c r="E695">
        <v>0</v>
      </c>
      <c r="F695">
        <v>227</v>
      </c>
      <c r="G695">
        <v>207.77</v>
      </c>
      <c r="H695">
        <v>321</v>
      </c>
      <c r="I695">
        <v>335.91</v>
      </c>
    </row>
    <row r="696" spans="1:9">
      <c r="B696" t="s">
        <v>753</v>
      </c>
      <c r="C696" t="s">
        <v>753</v>
      </c>
      <c r="D696" t="s">
        <v>753</v>
      </c>
      <c r="E696" t="s">
        <v>753</v>
      </c>
    </row>
    <row r="697" spans="1:9">
      <c r="F697" t="s">
        <v>753</v>
      </c>
      <c r="G697" t="s">
        <v>753</v>
      </c>
      <c r="H697" t="s">
        <v>753</v>
      </c>
      <c r="I697" t="s">
        <v>753</v>
      </c>
    </row>
    <row r="698" spans="1:9">
      <c r="A698" t="s">
        <v>984</v>
      </c>
      <c r="B698">
        <v>0</v>
      </c>
      <c r="C698">
        <v>0</v>
      </c>
      <c r="D698">
        <v>0</v>
      </c>
      <c r="E698">
        <v>0</v>
      </c>
      <c r="F698" s="178">
        <v>90434.34</v>
      </c>
      <c r="G698" s="178">
        <v>90567.21</v>
      </c>
      <c r="H698" s="178">
        <v>106888</v>
      </c>
      <c r="I698" s="178">
        <v>108202.66</v>
      </c>
    </row>
    <row r="700" spans="1:9">
      <c r="A700" t="s">
        <v>170</v>
      </c>
    </row>
    <row r="701" spans="1:9">
      <c r="A701" t="s">
        <v>764</v>
      </c>
    </row>
    <row r="702" spans="1:9">
      <c r="A702" t="s">
        <v>1062</v>
      </c>
      <c r="B702" t="s">
        <v>1063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>
      <c r="A703" t="s">
        <v>1064</v>
      </c>
      <c r="B703">
        <v>0</v>
      </c>
      <c r="C703">
        <v>0</v>
      </c>
      <c r="D703">
        <v>0</v>
      </c>
      <c r="E703" s="178">
        <v>8494</v>
      </c>
      <c r="F703" s="178">
        <v>179394.04</v>
      </c>
      <c r="G703" s="178">
        <v>133066.99</v>
      </c>
      <c r="H703" s="178">
        <v>5000</v>
      </c>
      <c r="I703" s="178">
        <v>5090</v>
      </c>
    </row>
    <row r="704" spans="1:9">
      <c r="A704" t="s">
        <v>1065</v>
      </c>
      <c r="B704" t="s">
        <v>1066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>
      <c r="A705" t="s">
        <v>1067</v>
      </c>
      <c r="B705" t="s">
        <v>1023</v>
      </c>
      <c r="C705">
        <v>0</v>
      </c>
      <c r="D705">
        <v>0</v>
      </c>
      <c r="E705">
        <v>0</v>
      </c>
      <c r="F705" s="178">
        <v>1000</v>
      </c>
      <c r="G705">
        <v>83.93</v>
      </c>
      <c r="H705">
        <v>750</v>
      </c>
      <c r="I705">
        <v>42.45</v>
      </c>
    </row>
    <row r="706" spans="1:9">
      <c r="A706" t="s">
        <v>1068</v>
      </c>
      <c r="B706" t="s">
        <v>1069</v>
      </c>
      <c r="C706">
        <v>0</v>
      </c>
      <c r="D706">
        <v>0</v>
      </c>
      <c r="E706">
        <v>0</v>
      </c>
      <c r="F706">
        <v>500</v>
      </c>
      <c r="G706">
        <v>375</v>
      </c>
      <c r="H706">
        <v>500</v>
      </c>
      <c r="I706">
        <v>0</v>
      </c>
    </row>
    <row r="707" spans="1:9">
      <c r="A707" t="s">
        <v>1070</v>
      </c>
      <c r="B707" t="s">
        <v>1071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>
      <c r="A708" t="s">
        <v>1072</v>
      </c>
      <c r="B708">
        <v>0</v>
      </c>
      <c r="C708">
        <v>0</v>
      </c>
      <c r="D708">
        <v>0</v>
      </c>
      <c r="E708">
        <v>0</v>
      </c>
      <c r="F708">
        <v>750</v>
      </c>
      <c r="G708">
        <v>761.59</v>
      </c>
      <c r="H708">
        <v>750</v>
      </c>
      <c r="I708">
        <v>525.91999999999996</v>
      </c>
    </row>
    <row r="709" spans="1:9">
      <c r="A709" t="s">
        <v>1073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>
      <c r="A710" t="s">
        <v>1074</v>
      </c>
      <c r="B710">
        <v>0</v>
      </c>
      <c r="C710">
        <v>0</v>
      </c>
      <c r="D710">
        <v>0</v>
      </c>
      <c r="E710">
        <v>0</v>
      </c>
      <c r="F710" s="178">
        <v>1000</v>
      </c>
      <c r="G710">
        <v>150</v>
      </c>
      <c r="H710">
        <v>500</v>
      </c>
      <c r="I710">
        <v>0</v>
      </c>
    </row>
    <row r="711" spans="1:9">
      <c r="A711" t="s">
        <v>1075</v>
      </c>
      <c r="B711">
        <v>0</v>
      </c>
      <c r="C711">
        <v>0</v>
      </c>
      <c r="D711">
        <v>0</v>
      </c>
      <c r="E711">
        <v>0</v>
      </c>
      <c r="F711" s="178">
        <v>6000</v>
      </c>
      <c r="G711" s="178">
        <v>1969.85</v>
      </c>
      <c r="H711" s="178">
        <v>6000</v>
      </c>
      <c r="I711" s="178">
        <v>7468.8</v>
      </c>
    </row>
    <row r="712" spans="1:9">
      <c r="A712" t="s">
        <v>1076</v>
      </c>
      <c r="B712">
        <v>0</v>
      </c>
      <c r="C712">
        <v>0</v>
      </c>
      <c r="D712">
        <v>0</v>
      </c>
      <c r="E712">
        <v>0</v>
      </c>
      <c r="F712" s="178">
        <v>1000</v>
      </c>
      <c r="G712">
        <v>0</v>
      </c>
      <c r="H712" s="178">
        <v>1000</v>
      </c>
      <c r="I712">
        <v>0</v>
      </c>
    </row>
    <row r="713" spans="1:9">
      <c r="A713" t="s">
        <v>1077</v>
      </c>
      <c r="B713" t="s">
        <v>992</v>
      </c>
      <c r="C713">
        <v>0</v>
      </c>
      <c r="D713">
        <v>0</v>
      </c>
      <c r="E713">
        <v>0</v>
      </c>
      <c r="F713" s="178">
        <v>1000</v>
      </c>
      <c r="G713">
        <v>474.65</v>
      </c>
      <c r="H713" s="178">
        <v>2000</v>
      </c>
      <c r="I713" s="178">
        <v>1244.8599999999999</v>
      </c>
    </row>
    <row r="714" spans="1:9">
      <c r="A714" t="s">
        <v>1078</v>
      </c>
      <c r="B714">
        <v>0</v>
      </c>
      <c r="C714">
        <v>0</v>
      </c>
      <c r="D714">
        <v>0</v>
      </c>
      <c r="E714">
        <v>0</v>
      </c>
      <c r="F714" s="178">
        <v>7500</v>
      </c>
      <c r="G714" s="178">
        <v>6700</v>
      </c>
      <c r="H714" s="178">
        <v>2700</v>
      </c>
      <c r="I714">
        <v>481.16</v>
      </c>
    </row>
    <row r="715" spans="1:9">
      <c r="A715" t="s">
        <v>1079</v>
      </c>
      <c r="B715">
        <v>0</v>
      </c>
      <c r="C715">
        <v>0</v>
      </c>
      <c r="D715">
        <v>0</v>
      </c>
      <c r="E715">
        <v>0</v>
      </c>
      <c r="F715" s="178">
        <v>2500</v>
      </c>
      <c r="G715" s="178">
        <v>1038</v>
      </c>
      <c r="H715" s="178">
        <v>2500</v>
      </c>
      <c r="I715">
        <v>590.47</v>
      </c>
    </row>
    <row r="716" spans="1:9">
      <c r="A716" t="s">
        <v>1080</v>
      </c>
      <c r="B716">
        <v>0</v>
      </c>
      <c r="C716">
        <v>0</v>
      </c>
      <c r="D716">
        <v>0</v>
      </c>
      <c r="E716">
        <v>0</v>
      </c>
      <c r="F716" s="178">
        <v>6500</v>
      </c>
      <c r="G716" s="178">
        <v>8891</v>
      </c>
      <c r="H716" s="178">
        <v>7500</v>
      </c>
      <c r="I716" s="178">
        <v>7269.83</v>
      </c>
    </row>
    <row r="717" spans="1:9">
      <c r="A717" t="s">
        <v>1081</v>
      </c>
      <c r="B717" t="s">
        <v>1082</v>
      </c>
      <c r="C717">
        <v>0</v>
      </c>
      <c r="D717">
        <v>0</v>
      </c>
      <c r="E717">
        <v>0</v>
      </c>
      <c r="F717" s="178">
        <v>6500</v>
      </c>
      <c r="G717">
        <v>25</v>
      </c>
      <c r="H717" s="178">
        <v>3000</v>
      </c>
      <c r="I717">
        <v>739</v>
      </c>
    </row>
    <row r="718" spans="1:9">
      <c r="A718" t="s">
        <v>1083</v>
      </c>
      <c r="B718">
        <v>0</v>
      </c>
      <c r="C718">
        <v>0</v>
      </c>
      <c r="D718">
        <v>0</v>
      </c>
      <c r="E718">
        <v>0</v>
      </c>
      <c r="F718" s="178">
        <v>9000</v>
      </c>
      <c r="G718">
        <v>0</v>
      </c>
      <c r="H718" s="178">
        <v>1300</v>
      </c>
      <c r="I718">
        <v>177.4</v>
      </c>
    </row>
    <row r="719" spans="1:9">
      <c r="A719" t="s">
        <v>1084</v>
      </c>
      <c r="B719">
        <v>0</v>
      </c>
      <c r="C719">
        <v>0</v>
      </c>
      <c r="D719">
        <v>0</v>
      </c>
      <c r="E719">
        <v>0</v>
      </c>
      <c r="F719" s="178">
        <v>12000</v>
      </c>
      <c r="G719" s="178">
        <v>9303.3700000000008</v>
      </c>
      <c r="H719" s="178">
        <v>12200</v>
      </c>
      <c r="I719" s="178">
        <v>11822.86</v>
      </c>
    </row>
    <row r="720" spans="1:9">
      <c r="A720" t="s">
        <v>1085</v>
      </c>
      <c r="B720">
        <v>0</v>
      </c>
      <c r="C720">
        <v>0</v>
      </c>
      <c r="D720">
        <v>0</v>
      </c>
      <c r="E720">
        <v>0</v>
      </c>
      <c r="F720" s="178">
        <v>3500</v>
      </c>
      <c r="G720" s="178">
        <v>2288.64</v>
      </c>
      <c r="H720" s="178">
        <v>3000</v>
      </c>
      <c r="I720" s="178">
        <v>1178.51</v>
      </c>
    </row>
    <row r="721" spans="1:9">
      <c r="B721" t="s">
        <v>753</v>
      </c>
      <c r="C721" t="s">
        <v>753</v>
      </c>
      <c r="D721" t="s">
        <v>753</v>
      </c>
      <c r="E721" t="s">
        <v>753</v>
      </c>
    </row>
    <row r="722" spans="1:9">
      <c r="F722" t="s">
        <v>753</v>
      </c>
      <c r="G722" t="s">
        <v>753</v>
      </c>
      <c r="H722" t="s">
        <v>753</v>
      </c>
      <c r="I722" t="s">
        <v>753</v>
      </c>
    </row>
    <row r="723" spans="1:9">
      <c r="A723" t="s">
        <v>168</v>
      </c>
      <c r="B723">
        <v>0</v>
      </c>
      <c r="C723">
        <v>0</v>
      </c>
      <c r="D723">
        <v>0</v>
      </c>
      <c r="E723" s="178">
        <v>8494</v>
      </c>
      <c r="F723" s="178">
        <v>238144.04</v>
      </c>
      <c r="G723" s="178">
        <v>165128.01999999999</v>
      </c>
      <c r="H723" s="178">
        <v>48700</v>
      </c>
      <c r="I723" s="178">
        <v>36631.26</v>
      </c>
    </row>
    <row r="725" spans="1:9">
      <c r="A725" t="s">
        <v>138</v>
      </c>
    </row>
    <row r="726" spans="1:9">
      <c r="A726" t="s">
        <v>766</v>
      </c>
    </row>
    <row r="727" spans="1:9">
      <c r="A727" t="s">
        <v>1086</v>
      </c>
      <c r="B727">
        <v>0</v>
      </c>
      <c r="C727">
        <v>0</v>
      </c>
      <c r="D727">
        <v>0</v>
      </c>
      <c r="E727">
        <v>0</v>
      </c>
      <c r="F727" t="s">
        <v>1000</v>
      </c>
      <c r="G727" t="s">
        <v>1087</v>
      </c>
      <c r="H727" s="178">
        <v>2302</v>
      </c>
      <c r="I727" s="178">
        <v>2422.9699999999998</v>
      </c>
    </row>
    <row r="728" spans="1:9">
      <c r="A728" t="s">
        <v>1088</v>
      </c>
      <c r="B728" t="s">
        <v>1089</v>
      </c>
      <c r="C728">
        <v>0</v>
      </c>
      <c r="D728">
        <v>0</v>
      </c>
      <c r="E728">
        <v>0</v>
      </c>
      <c r="F728" s="178">
        <v>1500</v>
      </c>
      <c r="G728">
        <v>298.95999999999998</v>
      </c>
      <c r="H728" s="178">
        <v>1500</v>
      </c>
      <c r="I728">
        <v>792.94</v>
      </c>
    </row>
    <row r="729" spans="1:9">
      <c r="A729" t="s">
        <v>1090</v>
      </c>
      <c r="B729" t="s">
        <v>1091</v>
      </c>
      <c r="C729">
        <v>0</v>
      </c>
      <c r="D729">
        <v>0</v>
      </c>
      <c r="E729">
        <v>0</v>
      </c>
      <c r="F729" s="178">
        <v>1000</v>
      </c>
      <c r="G729">
        <v>0</v>
      </c>
      <c r="H729">
        <v>0</v>
      </c>
      <c r="I729">
        <v>0</v>
      </c>
    </row>
    <row r="730" spans="1:9">
      <c r="A730" t="s">
        <v>1092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>
      <c r="A731" t="s">
        <v>1093</v>
      </c>
      <c r="B731" t="s">
        <v>1045</v>
      </c>
      <c r="C731">
        <v>0</v>
      </c>
      <c r="D731">
        <v>0</v>
      </c>
      <c r="E731">
        <v>0</v>
      </c>
      <c r="F731" s="178">
        <v>1000</v>
      </c>
      <c r="G731">
        <v>278.55</v>
      </c>
      <c r="H731" s="178">
        <v>1000</v>
      </c>
      <c r="I731">
        <v>251.24</v>
      </c>
    </row>
    <row r="732" spans="1:9">
      <c r="A732" t="s">
        <v>1094</v>
      </c>
      <c r="B732">
        <v>0</v>
      </c>
      <c r="C732">
        <v>0</v>
      </c>
      <c r="D732">
        <v>0</v>
      </c>
      <c r="E732">
        <v>0</v>
      </c>
      <c r="F732" s="178">
        <v>1000</v>
      </c>
      <c r="G732">
        <v>0</v>
      </c>
      <c r="H732">
        <v>500</v>
      </c>
      <c r="I732">
        <v>0</v>
      </c>
    </row>
    <row r="733" spans="1:9">
      <c r="A733" t="s">
        <v>1095</v>
      </c>
      <c r="B733">
        <v>0</v>
      </c>
      <c r="C733">
        <v>0</v>
      </c>
      <c r="D733">
        <v>0</v>
      </c>
      <c r="E733">
        <v>0</v>
      </c>
      <c r="F733" s="178">
        <v>4600</v>
      </c>
      <c r="G733" s="178">
        <v>3913.43</v>
      </c>
      <c r="H733" s="178">
        <v>5215</v>
      </c>
      <c r="I733" s="178">
        <v>4099.79</v>
      </c>
    </row>
    <row r="734" spans="1:9">
      <c r="A734" t="s">
        <v>1096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>
      <c r="A735" t="s">
        <v>1097</v>
      </c>
      <c r="B735">
        <v>0</v>
      </c>
      <c r="C735">
        <v>0</v>
      </c>
      <c r="D735">
        <v>0</v>
      </c>
      <c r="E735">
        <v>0</v>
      </c>
      <c r="F735" s="178">
        <v>12000</v>
      </c>
      <c r="G735" s="178">
        <v>11300</v>
      </c>
      <c r="H735" s="178">
        <v>2500</v>
      </c>
      <c r="I735">
        <v>0</v>
      </c>
    </row>
    <row r="736" spans="1:9">
      <c r="A736" t="s">
        <v>1098</v>
      </c>
      <c r="B736">
        <v>0</v>
      </c>
      <c r="C736">
        <v>0</v>
      </c>
      <c r="D736">
        <v>0</v>
      </c>
      <c r="E736">
        <v>0</v>
      </c>
      <c r="F736" s="178">
        <v>5000</v>
      </c>
      <c r="G736" s="178">
        <v>1390.83</v>
      </c>
      <c r="H736" s="178">
        <v>3000</v>
      </c>
      <c r="I736">
        <v>727.6</v>
      </c>
    </row>
    <row r="737" spans="1:9">
      <c r="B737" t="s">
        <v>753</v>
      </c>
      <c r="C737" t="s">
        <v>753</v>
      </c>
      <c r="D737" t="s">
        <v>753</v>
      </c>
      <c r="E737" t="s">
        <v>753</v>
      </c>
    </row>
    <row r="738" spans="1:9">
      <c r="F738" t="s">
        <v>753</v>
      </c>
      <c r="G738" t="s">
        <v>753</v>
      </c>
      <c r="H738" t="s">
        <v>753</v>
      </c>
      <c r="I738" t="s">
        <v>753</v>
      </c>
    </row>
    <row r="739" spans="1:9">
      <c r="A739" t="s">
        <v>161</v>
      </c>
      <c r="B739">
        <v>0</v>
      </c>
      <c r="C739">
        <v>0</v>
      </c>
      <c r="D739">
        <v>0</v>
      </c>
      <c r="E739">
        <v>0</v>
      </c>
      <c r="F739" s="178">
        <v>25100</v>
      </c>
      <c r="G739" s="178">
        <v>20531.939999999999</v>
      </c>
      <c r="H739" s="178">
        <v>16017</v>
      </c>
      <c r="I739" s="178">
        <v>8294.5400000000009</v>
      </c>
    </row>
    <row r="740" spans="1:9">
      <c r="A740" t="s">
        <v>794</v>
      </c>
    </row>
    <row r="741" spans="1:9">
      <c r="A741" s="177">
        <v>42298.636805555558</v>
      </c>
      <c r="D741" t="s">
        <v>795</v>
      </c>
      <c r="E741" t="s">
        <v>796</v>
      </c>
      <c r="I741" t="s">
        <v>1099</v>
      </c>
    </row>
    <row r="742" spans="1:9">
      <c r="D742" t="s">
        <v>798</v>
      </c>
      <c r="E742" t="s">
        <v>799</v>
      </c>
    </row>
    <row r="743" spans="1:9">
      <c r="D743" t="s">
        <v>800</v>
      </c>
      <c r="E743" t="s">
        <v>801</v>
      </c>
    </row>
    <row r="744" spans="1:9">
      <c r="A744" t="s">
        <v>747</v>
      </c>
    </row>
    <row r="746" spans="1:9">
      <c r="C746" t="s">
        <v>802</v>
      </c>
      <c r="E746" t="s">
        <v>802</v>
      </c>
      <c r="G746" t="s">
        <v>802</v>
      </c>
      <c r="I746" t="s">
        <v>802</v>
      </c>
    </row>
    <row r="747" spans="1:9">
      <c r="B747" t="s">
        <v>803</v>
      </c>
      <c r="C747" t="s">
        <v>804</v>
      </c>
      <c r="D747" t="s">
        <v>805</v>
      </c>
      <c r="E747" t="s">
        <v>806</v>
      </c>
      <c r="F747" t="s">
        <v>803</v>
      </c>
      <c r="G747" t="s">
        <v>807</v>
      </c>
      <c r="H747" t="s">
        <v>803</v>
      </c>
      <c r="I747" t="s">
        <v>808</v>
      </c>
    </row>
    <row r="748" spans="1:9">
      <c r="A748" t="s">
        <v>970</v>
      </c>
      <c r="B748" t="s">
        <v>809</v>
      </c>
      <c r="C748" t="s">
        <v>810</v>
      </c>
      <c r="D748" t="s">
        <v>811</v>
      </c>
      <c r="E748" t="s">
        <v>812</v>
      </c>
      <c r="F748" t="s">
        <v>809</v>
      </c>
      <c r="G748" t="s">
        <v>812</v>
      </c>
      <c r="H748" t="s">
        <v>809</v>
      </c>
      <c r="I748" t="s">
        <v>813</v>
      </c>
    </row>
    <row r="749" spans="1:9">
      <c r="A749" t="s">
        <v>814</v>
      </c>
      <c r="B749" t="s">
        <v>767</v>
      </c>
      <c r="C749" t="s">
        <v>760</v>
      </c>
      <c r="D749" t="s">
        <v>760</v>
      </c>
      <c r="E749" t="s">
        <v>767</v>
      </c>
      <c r="F749" t="s">
        <v>750</v>
      </c>
      <c r="G749" t="s">
        <v>767</v>
      </c>
      <c r="H749" t="s">
        <v>750</v>
      </c>
      <c r="I749" t="s">
        <v>767</v>
      </c>
    </row>
    <row r="750" spans="1:9">
      <c r="B750" t="s">
        <v>760</v>
      </c>
      <c r="C750" t="s">
        <v>760</v>
      </c>
      <c r="D750" t="s">
        <v>758</v>
      </c>
    </row>
    <row r="751" spans="1:9">
      <c r="D751" t="s">
        <v>772</v>
      </c>
      <c r="E751" t="s">
        <v>767</v>
      </c>
      <c r="F751" t="s">
        <v>750</v>
      </c>
      <c r="G751" t="s">
        <v>767</v>
      </c>
      <c r="H751" t="s">
        <v>750</v>
      </c>
      <c r="I751" t="s">
        <v>822</v>
      </c>
    </row>
    <row r="752" spans="1:9">
      <c r="I752" t="s">
        <v>765</v>
      </c>
    </row>
    <row r="754" spans="1:9">
      <c r="A754" t="s">
        <v>169</v>
      </c>
      <c r="B754">
        <v>0</v>
      </c>
      <c r="C754">
        <v>0</v>
      </c>
      <c r="D754">
        <v>0</v>
      </c>
      <c r="E754" s="178">
        <v>8494</v>
      </c>
      <c r="F754" s="178">
        <v>353678.38</v>
      </c>
      <c r="G754" s="178">
        <v>276227.17</v>
      </c>
      <c r="H754" s="178">
        <v>171605</v>
      </c>
      <c r="I754" s="178">
        <v>153128.46</v>
      </c>
    </row>
    <row r="755" spans="1:9">
      <c r="A755" t="s">
        <v>794</v>
      </c>
    </row>
    <row r="756" spans="1:9">
      <c r="A756" s="177">
        <v>42298.636805555558</v>
      </c>
      <c r="D756" t="s">
        <v>795</v>
      </c>
      <c r="E756" t="s">
        <v>796</v>
      </c>
      <c r="I756" t="s">
        <v>1100</v>
      </c>
    </row>
    <row r="757" spans="1:9">
      <c r="D757" t="s">
        <v>798</v>
      </c>
      <c r="E757" t="s">
        <v>799</v>
      </c>
    </row>
    <row r="758" spans="1:9">
      <c r="D758" t="s">
        <v>800</v>
      </c>
      <c r="E758" t="s">
        <v>801</v>
      </c>
    </row>
    <row r="759" spans="1:9">
      <c r="A759" t="s">
        <v>747</v>
      </c>
    </row>
    <row r="761" spans="1:9">
      <c r="C761" t="s">
        <v>802</v>
      </c>
      <c r="E761" t="s">
        <v>802</v>
      </c>
      <c r="G761" t="s">
        <v>802</v>
      </c>
      <c r="I761" t="s">
        <v>802</v>
      </c>
    </row>
    <row r="762" spans="1:9">
      <c r="B762" t="s">
        <v>803</v>
      </c>
      <c r="C762" t="s">
        <v>804</v>
      </c>
      <c r="D762" t="s">
        <v>805</v>
      </c>
      <c r="E762" t="s">
        <v>806</v>
      </c>
      <c r="F762" t="s">
        <v>803</v>
      </c>
      <c r="G762" t="s">
        <v>807</v>
      </c>
      <c r="H762" t="s">
        <v>803</v>
      </c>
      <c r="I762" t="s">
        <v>808</v>
      </c>
    </row>
    <row r="763" spans="1:9">
      <c r="A763" t="s">
        <v>970</v>
      </c>
      <c r="B763" t="s">
        <v>809</v>
      </c>
      <c r="C763" t="s">
        <v>810</v>
      </c>
      <c r="D763" t="s">
        <v>811</v>
      </c>
      <c r="E763" t="s">
        <v>812</v>
      </c>
      <c r="F763" t="s">
        <v>809</v>
      </c>
      <c r="G763" t="s">
        <v>812</v>
      </c>
      <c r="H763" t="s">
        <v>809</v>
      </c>
      <c r="I763" t="s">
        <v>813</v>
      </c>
    </row>
    <row r="764" spans="1:9">
      <c r="A764" t="s">
        <v>814</v>
      </c>
      <c r="B764" t="s">
        <v>767</v>
      </c>
      <c r="C764" t="s">
        <v>760</v>
      </c>
      <c r="D764" t="s">
        <v>760</v>
      </c>
      <c r="E764" t="s">
        <v>767</v>
      </c>
      <c r="F764" t="s">
        <v>750</v>
      </c>
      <c r="G764" t="s">
        <v>767</v>
      </c>
      <c r="H764" t="s">
        <v>750</v>
      </c>
      <c r="I764" t="s">
        <v>767</v>
      </c>
    </row>
    <row r="765" spans="1:9">
      <c r="A765" t="s">
        <v>756</v>
      </c>
    </row>
    <row r="766" spans="1:9">
      <c r="A766" t="s">
        <v>778</v>
      </c>
    </row>
    <row r="768" spans="1:9">
      <c r="A768" t="s">
        <v>774</v>
      </c>
    </row>
    <row r="769" spans="1:9">
      <c r="A769" t="s">
        <v>767</v>
      </c>
    </row>
    <row r="770" spans="1:9">
      <c r="A770" t="s">
        <v>1101</v>
      </c>
      <c r="B770" s="178">
        <v>3050</v>
      </c>
      <c r="C770">
        <v>186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>
      <c r="A771" t="s">
        <v>1102</v>
      </c>
      <c r="B771" s="178">
        <v>57108</v>
      </c>
      <c r="C771" s="178">
        <v>56596.99</v>
      </c>
      <c r="D771" s="178">
        <v>18108</v>
      </c>
      <c r="E771" s="178">
        <v>20025.310000000001</v>
      </c>
      <c r="F771">
        <v>0</v>
      </c>
      <c r="G771">
        <v>0</v>
      </c>
      <c r="H771">
        <v>0</v>
      </c>
      <c r="I771">
        <v>0</v>
      </c>
    </row>
    <row r="772" spans="1:9">
      <c r="A772" t="s">
        <v>1103</v>
      </c>
      <c r="B772">
        <v>782</v>
      </c>
      <c r="C772">
        <v>607.32000000000005</v>
      </c>
      <c r="D772">
        <v>205</v>
      </c>
      <c r="E772">
        <v>243.7</v>
      </c>
      <c r="F772">
        <v>0</v>
      </c>
      <c r="G772">
        <v>0</v>
      </c>
      <c r="H772">
        <v>0</v>
      </c>
      <c r="I772">
        <v>0</v>
      </c>
    </row>
    <row r="773" spans="1:9">
      <c r="A773" t="s">
        <v>1104</v>
      </c>
      <c r="B773" t="s">
        <v>1105</v>
      </c>
      <c r="C773" s="178">
        <v>30245.39</v>
      </c>
      <c r="D773" s="178">
        <v>8746</v>
      </c>
      <c r="E773" s="178">
        <v>9284.44</v>
      </c>
      <c r="F773">
        <v>0</v>
      </c>
      <c r="G773">
        <v>0</v>
      </c>
      <c r="H773">
        <v>0</v>
      </c>
      <c r="I773">
        <v>0</v>
      </c>
    </row>
    <row r="774" spans="1:9">
      <c r="A774" t="s">
        <v>1106</v>
      </c>
      <c r="B774" s="178">
        <v>8047</v>
      </c>
      <c r="C774" s="178">
        <v>7040.46</v>
      </c>
      <c r="D774" s="178">
        <v>2046</v>
      </c>
      <c r="E774" s="178">
        <v>2171.31</v>
      </c>
      <c r="F774">
        <v>0</v>
      </c>
      <c r="G774">
        <v>0</v>
      </c>
      <c r="H774">
        <v>0</v>
      </c>
      <c r="I774">
        <v>0</v>
      </c>
    </row>
    <row r="775" spans="1:9">
      <c r="A775" t="s">
        <v>1107</v>
      </c>
      <c r="B775">
        <v>0</v>
      </c>
      <c r="C775">
        <v>989.66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>
      <c r="A776" t="s">
        <v>1108</v>
      </c>
      <c r="B776" t="s">
        <v>1109</v>
      </c>
      <c r="C776" s="178">
        <v>66330</v>
      </c>
      <c r="D776" s="178">
        <v>18495</v>
      </c>
      <c r="E776" s="178">
        <v>19039.68</v>
      </c>
      <c r="F776">
        <v>0</v>
      </c>
      <c r="G776">
        <v>0</v>
      </c>
      <c r="H776">
        <v>0</v>
      </c>
      <c r="I776">
        <v>0</v>
      </c>
    </row>
    <row r="777" spans="1:9">
      <c r="A777" t="s">
        <v>1110</v>
      </c>
      <c r="B777" t="s">
        <v>1111</v>
      </c>
      <c r="C777" s="178">
        <v>10956.77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>
      <c r="A778" t="s">
        <v>1112</v>
      </c>
      <c r="B778" t="s">
        <v>1113</v>
      </c>
      <c r="C778" s="178">
        <v>13123.4</v>
      </c>
      <c r="D778">
        <v>535</v>
      </c>
      <c r="E778">
        <v>526.26</v>
      </c>
      <c r="F778">
        <v>0</v>
      </c>
      <c r="G778">
        <v>0</v>
      </c>
      <c r="H778">
        <v>0</v>
      </c>
      <c r="I778">
        <v>0</v>
      </c>
    </row>
    <row r="779" spans="1:9">
      <c r="B779" t="s">
        <v>753</v>
      </c>
      <c r="C779" t="s">
        <v>753</v>
      </c>
      <c r="D779" t="s">
        <v>753</v>
      </c>
      <c r="E779" t="s">
        <v>753</v>
      </c>
    </row>
    <row r="780" spans="1:9">
      <c r="F780" t="s">
        <v>753</v>
      </c>
      <c r="G780" t="s">
        <v>753</v>
      </c>
      <c r="H780" t="s">
        <v>753</v>
      </c>
      <c r="I780" t="s">
        <v>753</v>
      </c>
    </row>
    <row r="781" spans="1:9">
      <c r="A781" t="s">
        <v>984</v>
      </c>
      <c r="B781" s="178">
        <v>199782</v>
      </c>
      <c r="C781" s="178">
        <v>186075.99</v>
      </c>
      <c r="D781" s="178">
        <v>48135</v>
      </c>
      <c r="E781" s="178">
        <v>51290.7</v>
      </c>
      <c r="F781">
        <v>0</v>
      </c>
      <c r="G781">
        <v>0</v>
      </c>
      <c r="H781">
        <v>0</v>
      </c>
      <c r="I781">
        <v>0</v>
      </c>
    </row>
    <row r="783" spans="1:9">
      <c r="A783" t="s">
        <v>170</v>
      </c>
    </row>
    <row r="784" spans="1:9">
      <c r="A784" t="s">
        <v>764</v>
      </c>
    </row>
    <row r="785" spans="1:9">
      <c r="A785" t="s">
        <v>1114</v>
      </c>
      <c r="B785" s="178">
        <v>150000</v>
      </c>
      <c r="C785" s="178">
        <v>207927.79</v>
      </c>
      <c r="D785" s="178">
        <v>175000</v>
      </c>
      <c r="E785" s="178">
        <v>173842.74</v>
      </c>
      <c r="F785">
        <v>0</v>
      </c>
      <c r="G785">
        <v>0</v>
      </c>
      <c r="H785">
        <v>0</v>
      </c>
      <c r="I785">
        <v>0</v>
      </c>
    </row>
    <row r="786" spans="1:9">
      <c r="A786" t="s">
        <v>1115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>
      <c r="A787" t="s">
        <v>1116</v>
      </c>
      <c r="B787">
        <v>0</v>
      </c>
      <c r="C787">
        <v>0</v>
      </c>
      <c r="D787">
        <v>0</v>
      </c>
      <c r="E787">
        <v>0</v>
      </c>
      <c r="F787">
        <v>0</v>
      </c>
      <c r="G787" s="178">
        <v>14899.26</v>
      </c>
      <c r="H787">
        <v>0</v>
      </c>
      <c r="I787">
        <v>0</v>
      </c>
    </row>
    <row r="788" spans="1:9">
      <c r="A788" t="s">
        <v>1117</v>
      </c>
      <c r="B788" t="s">
        <v>1118</v>
      </c>
      <c r="C788" s="178">
        <v>1205.9100000000001</v>
      </c>
      <c r="D788" s="178">
        <v>2500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>
      <c r="A789" t="s">
        <v>1119</v>
      </c>
      <c r="B789" t="s">
        <v>1120</v>
      </c>
      <c r="C789" s="178">
        <v>136818.60999999999</v>
      </c>
      <c r="D789">
        <v>0</v>
      </c>
      <c r="E789" s="178">
        <v>2336.9899999999998</v>
      </c>
      <c r="F789">
        <v>0</v>
      </c>
      <c r="G789">
        <v>0</v>
      </c>
      <c r="H789">
        <v>0</v>
      </c>
      <c r="I789">
        <v>0</v>
      </c>
    </row>
    <row r="790" spans="1:9">
      <c r="A790" t="s">
        <v>1121</v>
      </c>
      <c r="B790" t="s">
        <v>1122</v>
      </c>
      <c r="C790" s="178">
        <v>88169.51</v>
      </c>
      <c r="D790" s="178">
        <v>15000</v>
      </c>
      <c r="E790" s="178">
        <v>13181.68</v>
      </c>
      <c r="F790">
        <v>0</v>
      </c>
      <c r="G790">
        <v>0</v>
      </c>
      <c r="H790">
        <v>0</v>
      </c>
      <c r="I790">
        <v>0</v>
      </c>
    </row>
    <row r="791" spans="1:9">
      <c r="A791" t="s">
        <v>1123</v>
      </c>
      <c r="B791" t="s">
        <v>1124</v>
      </c>
      <c r="C791">
        <v>305</v>
      </c>
      <c r="D791" s="178">
        <v>5000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>
      <c r="A792" t="s">
        <v>1125</v>
      </c>
      <c r="B792" t="s">
        <v>1126</v>
      </c>
      <c r="C792">
        <v>0</v>
      </c>
      <c r="D792">
        <v>0</v>
      </c>
      <c r="E792" s="178">
        <v>1851.87</v>
      </c>
      <c r="F792">
        <v>0</v>
      </c>
      <c r="G792">
        <v>0</v>
      </c>
      <c r="H792">
        <v>0</v>
      </c>
      <c r="I792">
        <v>0</v>
      </c>
    </row>
    <row r="793" spans="1:9">
      <c r="A793" t="s">
        <v>1127</v>
      </c>
      <c r="B793" t="s">
        <v>1128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>
      <c r="A794" t="s">
        <v>1129</v>
      </c>
      <c r="B794" t="s">
        <v>1130</v>
      </c>
      <c r="C794" s="178">
        <v>517989.03</v>
      </c>
      <c r="D794" s="178">
        <v>416666</v>
      </c>
      <c r="E794" s="178">
        <v>537237.57999999996</v>
      </c>
      <c r="F794">
        <v>0</v>
      </c>
      <c r="G794">
        <v>0</v>
      </c>
      <c r="H794">
        <v>0</v>
      </c>
      <c r="I794">
        <v>0</v>
      </c>
    </row>
    <row r="795" spans="1:9">
      <c r="A795" t="s">
        <v>1131</v>
      </c>
      <c r="B795" s="178">
        <v>2500</v>
      </c>
      <c r="C795" s="178">
        <v>2097.4299999999998</v>
      </c>
      <c r="D795">
        <v>750</v>
      </c>
      <c r="E795" s="178">
        <v>1121.03</v>
      </c>
      <c r="F795">
        <v>0</v>
      </c>
      <c r="G795">
        <v>0</v>
      </c>
      <c r="H795">
        <v>0</v>
      </c>
      <c r="I795">
        <v>0</v>
      </c>
    </row>
    <row r="796" spans="1:9">
      <c r="A796" t="s">
        <v>1132</v>
      </c>
      <c r="B796" s="178">
        <v>5500</v>
      </c>
      <c r="C796" s="178">
        <v>5637.73</v>
      </c>
      <c r="D796" s="178">
        <v>2500</v>
      </c>
      <c r="E796" s="178">
        <v>6515.9</v>
      </c>
      <c r="F796">
        <v>0</v>
      </c>
      <c r="G796">
        <v>0</v>
      </c>
      <c r="H796">
        <v>0</v>
      </c>
      <c r="I796">
        <v>0</v>
      </c>
    </row>
    <row r="797" spans="1:9">
      <c r="A797" t="s">
        <v>1133</v>
      </c>
      <c r="B797" s="178">
        <v>1000</v>
      </c>
      <c r="C797">
        <v>461</v>
      </c>
      <c r="D797" s="178">
        <v>1000</v>
      </c>
      <c r="E797">
        <v>642.4</v>
      </c>
      <c r="F797">
        <v>0</v>
      </c>
      <c r="G797">
        <v>0</v>
      </c>
      <c r="H797">
        <v>0</v>
      </c>
      <c r="I797">
        <v>0</v>
      </c>
    </row>
    <row r="798" spans="1:9">
      <c r="A798" t="s">
        <v>1134</v>
      </c>
      <c r="B798" s="178">
        <v>6000</v>
      </c>
      <c r="C798" s="178">
        <v>2125.2199999999998</v>
      </c>
      <c r="D798" s="178">
        <v>10000</v>
      </c>
      <c r="E798" s="178">
        <v>4309.47</v>
      </c>
      <c r="F798">
        <v>0</v>
      </c>
      <c r="G798">
        <v>0</v>
      </c>
      <c r="H798">
        <v>0</v>
      </c>
      <c r="I798">
        <v>0</v>
      </c>
    </row>
    <row r="799" spans="1:9">
      <c r="A799" t="s">
        <v>1135</v>
      </c>
      <c r="B799" s="178">
        <v>5000</v>
      </c>
      <c r="C799">
        <v>620.69000000000005</v>
      </c>
      <c r="D799" s="178">
        <v>5000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>
      <c r="A800" t="s">
        <v>1136</v>
      </c>
      <c r="B800" t="s">
        <v>1137</v>
      </c>
      <c r="C800" s="178">
        <v>3737.09</v>
      </c>
      <c r="D800" s="178">
        <v>3500</v>
      </c>
      <c r="E800" s="178">
        <v>1035.77</v>
      </c>
      <c r="F800">
        <v>0</v>
      </c>
      <c r="G800">
        <v>0</v>
      </c>
      <c r="H800">
        <v>0</v>
      </c>
      <c r="I800">
        <v>0</v>
      </c>
    </row>
    <row r="801" spans="1:9">
      <c r="A801" t="s">
        <v>1138</v>
      </c>
      <c r="B801" s="178">
        <v>7000</v>
      </c>
      <c r="C801" s="178">
        <v>7286.81</v>
      </c>
      <c r="D801" s="178">
        <v>2500</v>
      </c>
      <c r="E801" s="178">
        <v>11005.57</v>
      </c>
      <c r="F801">
        <v>0</v>
      </c>
      <c r="G801">
        <v>0</v>
      </c>
      <c r="H801">
        <v>0</v>
      </c>
      <c r="I801">
        <v>0</v>
      </c>
    </row>
    <row r="802" spans="1:9">
      <c r="A802" t="s">
        <v>1139</v>
      </c>
      <c r="B802" s="178">
        <v>12000</v>
      </c>
      <c r="C802" s="178">
        <v>16462.03</v>
      </c>
      <c r="D802" s="178">
        <v>10000</v>
      </c>
      <c r="E802" s="178">
        <v>7978</v>
      </c>
      <c r="F802">
        <v>0</v>
      </c>
      <c r="G802">
        <v>0</v>
      </c>
      <c r="H802">
        <v>0</v>
      </c>
      <c r="I802">
        <v>0</v>
      </c>
    </row>
    <row r="803" spans="1:9">
      <c r="A803" t="s">
        <v>1140</v>
      </c>
      <c r="B803" t="s">
        <v>1141</v>
      </c>
      <c r="C803" s="178">
        <v>10668.17</v>
      </c>
      <c r="D803" s="178">
        <v>10000</v>
      </c>
      <c r="E803" s="178">
        <v>8025.98</v>
      </c>
      <c r="F803">
        <v>0</v>
      </c>
      <c r="G803">
        <v>0</v>
      </c>
      <c r="H803">
        <v>0</v>
      </c>
      <c r="I803">
        <v>0</v>
      </c>
    </row>
    <row r="804" spans="1:9">
      <c r="A804" t="s">
        <v>1142</v>
      </c>
      <c r="B804" s="178">
        <v>7500</v>
      </c>
      <c r="C804" s="178">
        <v>6609.01</v>
      </c>
      <c r="D804" s="178">
        <v>2500</v>
      </c>
      <c r="E804" s="178">
        <v>4638.8999999999996</v>
      </c>
      <c r="F804">
        <v>0</v>
      </c>
      <c r="G804">
        <v>0</v>
      </c>
      <c r="H804">
        <v>0</v>
      </c>
      <c r="I804">
        <v>0</v>
      </c>
    </row>
    <row r="805" spans="1:9">
      <c r="A805" t="s">
        <v>1143</v>
      </c>
      <c r="B805" s="178">
        <v>444095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>
      <c r="A806" t="s">
        <v>1144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>
      <c r="B807" t="s">
        <v>753</v>
      </c>
      <c r="C807" t="s">
        <v>753</v>
      </c>
      <c r="D807" t="s">
        <v>753</v>
      </c>
      <c r="E807" t="s">
        <v>753</v>
      </c>
    </row>
    <row r="808" spans="1:9">
      <c r="F808" t="s">
        <v>753</v>
      </c>
      <c r="G808" t="s">
        <v>753</v>
      </c>
      <c r="H808" t="s">
        <v>753</v>
      </c>
      <c r="I808" t="s">
        <v>753</v>
      </c>
    </row>
    <row r="809" spans="1:9">
      <c r="A809" t="s">
        <v>168</v>
      </c>
      <c r="B809" s="178">
        <v>1207895</v>
      </c>
      <c r="C809" s="178">
        <v>1008121.03</v>
      </c>
      <c r="D809" s="178">
        <v>661916</v>
      </c>
      <c r="E809" s="178">
        <v>773723.88</v>
      </c>
      <c r="F809">
        <v>0</v>
      </c>
      <c r="G809" s="178">
        <v>14899.26</v>
      </c>
      <c r="H809">
        <v>0</v>
      </c>
      <c r="I809">
        <v>0</v>
      </c>
    </row>
    <row r="811" spans="1:9">
      <c r="A811" t="s">
        <v>138</v>
      </c>
    </row>
    <row r="812" spans="1:9">
      <c r="A812" t="s">
        <v>766</v>
      </c>
    </row>
    <row r="813" spans="1:9">
      <c r="A813" t="s">
        <v>1145</v>
      </c>
      <c r="B813" s="178">
        <v>12000</v>
      </c>
      <c r="C813" s="178">
        <v>14660.08</v>
      </c>
      <c r="D813" s="178">
        <v>5000</v>
      </c>
      <c r="E813" s="178">
        <v>3774.37</v>
      </c>
      <c r="F813">
        <v>0</v>
      </c>
      <c r="G813">
        <v>29.99</v>
      </c>
      <c r="H813">
        <v>0</v>
      </c>
      <c r="I813">
        <v>0</v>
      </c>
    </row>
    <row r="814" spans="1:9">
      <c r="A814" t="s">
        <v>1146</v>
      </c>
      <c r="B814" t="s">
        <v>1147</v>
      </c>
      <c r="C814" s="178">
        <v>5243.71</v>
      </c>
      <c r="D814" s="178">
        <v>1000</v>
      </c>
      <c r="E814" s="178">
        <v>1385.55</v>
      </c>
      <c r="F814">
        <v>0</v>
      </c>
      <c r="G814">
        <v>0</v>
      </c>
      <c r="H814">
        <v>0</v>
      </c>
      <c r="I814">
        <v>0</v>
      </c>
    </row>
    <row r="815" spans="1:9">
      <c r="A815" t="s">
        <v>1148</v>
      </c>
      <c r="B815" t="s">
        <v>1149</v>
      </c>
      <c r="C815">
        <v>809.47</v>
      </c>
      <c r="D815" s="178">
        <v>1000</v>
      </c>
      <c r="E815">
        <v>357.6</v>
      </c>
      <c r="F815">
        <v>0</v>
      </c>
      <c r="G815">
        <v>0</v>
      </c>
      <c r="H815">
        <v>0</v>
      </c>
      <c r="I815">
        <v>0</v>
      </c>
    </row>
    <row r="816" spans="1:9">
      <c r="A816" t="s">
        <v>1150</v>
      </c>
      <c r="B816" s="178">
        <v>70000</v>
      </c>
      <c r="C816" s="178">
        <v>78452.210000000006</v>
      </c>
      <c r="D816" s="178">
        <v>15000</v>
      </c>
      <c r="E816" s="178">
        <v>69791.63</v>
      </c>
      <c r="F816">
        <v>0</v>
      </c>
      <c r="G816">
        <v>0</v>
      </c>
      <c r="H816">
        <v>0</v>
      </c>
      <c r="I816">
        <v>0</v>
      </c>
    </row>
    <row r="817" spans="1:9">
      <c r="A817" t="s">
        <v>1151</v>
      </c>
      <c r="B817" t="s">
        <v>1152</v>
      </c>
      <c r="C817">
        <v>711.54</v>
      </c>
      <c r="D817" s="178">
        <v>1000</v>
      </c>
      <c r="E817">
        <v>265</v>
      </c>
      <c r="F817">
        <v>0</v>
      </c>
      <c r="G817">
        <v>0</v>
      </c>
      <c r="H817">
        <v>0</v>
      </c>
      <c r="I817">
        <v>0</v>
      </c>
    </row>
    <row r="818" spans="1:9">
      <c r="A818" t="s">
        <v>1153</v>
      </c>
      <c r="B818">
        <v>600</v>
      </c>
      <c r="C818">
        <v>390.4</v>
      </c>
      <c r="D818">
        <v>500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>
      <c r="A819" t="s">
        <v>1154</v>
      </c>
      <c r="B819" s="178">
        <v>6500</v>
      </c>
      <c r="C819" s="178">
        <v>6611.44</v>
      </c>
      <c r="D819" s="178">
        <v>7500</v>
      </c>
      <c r="E819" s="178">
        <v>7854.15</v>
      </c>
      <c r="F819">
        <v>0</v>
      </c>
      <c r="G819">
        <v>0</v>
      </c>
      <c r="H819">
        <v>0</v>
      </c>
      <c r="I819">
        <v>0</v>
      </c>
    </row>
    <row r="820" spans="1:9">
      <c r="A820" t="s">
        <v>794</v>
      </c>
    </row>
    <row r="821" spans="1:9">
      <c r="A821" s="177">
        <v>42298.636805555558</v>
      </c>
      <c r="D821" t="s">
        <v>795</v>
      </c>
      <c r="E821" t="s">
        <v>796</v>
      </c>
      <c r="I821" t="s">
        <v>1155</v>
      </c>
    </row>
    <row r="822" spans="1:9">
      <c r="D822" t="s">
        <v>798</v>
      </c>
      <c r="E822" t="s">
        <v>799</v>
      </c>
    </row>
    <row r="823" spans="1:9">
      <c r="D823" t="s">
        <v>800</v>
      </c>
      <c r="E823" t="s">
        <v>801</v>
      </c>
    </row>
    <row r="824" spans="1:9">
      <c r="A824" t="s">
        <v>747</v>
      </c>
    </row>
    <row r="826" spans="1:9">
      <c r="C826" t="s">
        <v>802</v>
      </c>
      <c r="E826" t="s">
        <v>802</v>
      </c>
      <c r="G826" t="s">
        <v>802</v>
      </c>
      <c r="I826" t="s">
        <v>802</v>
      </c>
    </row>
    <row r="827" spans="1:9">
      <c r="B827" t="s">
        <v>803</v>
      </c>
      <c r="C827" t="s">
        <v>804</v>
      </c>
      <c r="D827" t="s">
        <v>805</v>
      </c>
      <c r="E827" t="s">
        <v>806</v>
      </c>
      <c r="F827" t="s">
        <v>803</v>
      </c>
      <c r="G827" t="s">
        <v>807</v>
      </c>
      <c r="H827" t="s">
        <v>803</v>
      </c>
      <c r="I827" t="s">
        <v>808</v>
      </c>
    </row>
    <row r="828" spans="1:9">
      <c r="A828" t="s">
        <v>970</v>
      </c>
      <c r="B828" t="s">
        <v>809</v>
      </c>
      <c r="C828" t="s">
        <v>810</v>
      </c>
      <c r="D828" t="s">
        <v>811</v>
      </c>
      <c r="E828" t="s">
        <v>812</v>
      </c>
      <c r="F828" t="s">
        <v>809</v>
      </c>
      <c r="G828" t="s">
        <v>812</v>
      </c>
      <c r="H828" t="s">
        <v>809</v>
      </c>
      <c r="I828" t="s">
        <v>813</v>
      </c>
    </row>
    <row r="829" spans="1:9">
      <c r="A829" t="s">
        <v>814</v>
      </c>
      <c r="B829" t="s">
        <v>767</v>
      </c>
      <c r="C829" t="s">
        <v>760</v>
      </c>
      <c r="D829" t="s">
        <v>760</v>
      </c>
      <c r="E829" t="s">
        <v>767</v>
      </c>
      <c r="F829" t="s">
        <v>750</v>
      </c>
      <c r="G829" t="s">
        <v>767</v>
      </c>
      <c r="H829" t="s">
        <v>750</v>
      </c>
      <c r="I829" t="s">
        <v>767</v>
      </c>
    </row>
    <row r="830" spans="1:9">
      <c r="A830" t="s">
        <v>1156</v>
      </c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>
      <c r="A831" t="s">
        <v>1157</v>
      </c>
      <c r="B831" s="178">
        <v>11000</v>
      </c>
      <c r="C831" s="178">
        <v>10000</v>
      </c>
      <c r="D831" s="178">
        <v>2000</v>
      </c>
      <c r="E831" s="178">
        <v>2500</v>
      </c>
      <c r="F831">
        <v>0</v>
      </c>
      <c r="G831">
        <v>0</v>
      </c>
      <c r="H831">
        <v>0</v>
      </c>
      <c r="I831">
        <v>0</v>
      </c>
    </row>
    <row r="832" spans="1:9">
      <c r="A832" t="s">
        <v>1158</v>
      </c>
      <c r="B832" s="178">
        <v>5000</v>
      </c>
      <c r="C832" s="178">
        <v>19673.7</v>
      </c>
      <c r="D832" s="178">
        <v>5000</v>
      </c>
      <c r="E832" s="178">
        <v>20529.240000000002</v>
      </c>
      <c r="F832">
        <v>0</v>
      </c>
      <c r="G832">
        <v>0</v>
      </c>
      <c r="H832">
        <v>0</v>
      </c>
      <c r="I832">
        <v>0</v>
      </c>
    </row>
    <row r="833" spans="1:9">
      <c r="B833" t="s">
        <v>753</v>
      </c>
      <c r="C833" t="s">
        <v>753</v>
      </c>
      <c r="D833" t="s">
        <v>753</v>
      </c>
      <c r="E833" t="s">
        <v>753</v>
      </c>
    </row>
    <row r="834" spans="1:9">
      <c r="F834" t="s">
        <v>753</v>
      </c>
      <c r="G834" t="s">
        <v>753</v>
      </c>
      <c r="H834" t="s">
        <v>753</v>
      </c>
      <c r="I834" t="s">
        <v>753</v>
      </c>
    </row>
    <row r="835" spans="1:9">
      <c r="A835" t="s">
        <v>161</v>
      </c>
      <c r="B835" s="178">
        <v>108600</v>
      </c>
      <c r="C835" s="178">
        <v>136552.54999999999</v>
      </c>
      <c r="D835" s="178">
        <v>38000</v>
      </c>
      <c r="E835" s="178">
        <v>106457.54</v>
      </c>
      <c r="F835">
        <v>0</v>
      </c>
      <c r="G835">
        <v>29.99</v>
      </c>
      <c r="H835">
        <v>0</v>
      </c>
      <c r="I835">
        <v>0</v>
      </c>
    </row>
    <row r="837" spans="1:9">
      <c r="A837" t="s">
        <v>165</v>
      </c>
    </row>
    <row r="838" spans="1:9">
      <c r="A838" t="s">
        <v>776</v>
      </c>
    </row>
    <row r="839" spans="1:9">
      <c r="A839" t="s">
        <v>1159</v>
      </c>
      <c r="B839" t="s">
        <v>992</v>
      </c>
      <c r="C839">
        <v>420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>
      <c r="A840" t="s">
        <v>1160</v>
      </c>
      <c r="B840" t="s">
        <v>1161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>
      <c r="A841" t="s">
        <v>1162</v>
      </c>
      <c r="B841" s="178">
        <v>4000</v>
      </c>
      <c r="C841" s="178">
        <v>3818.04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>
      <c r="A842" t="s">
        <v>1163</v>
      </c>
      <c r="B842" s="178">
        <v>7500</v>
      </c>
      <c r="C842" s="178">
        <v>1419.02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>
      <c r="A843" t="s">
        <v>1164</v>
      </c>
      <c r="B843" s="178">
        <v>5000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>
      <c r="B844" t="s">
        <v>753</v>
      </c>
      <c r="C844" t="s">
        <v>753</v>
      </c>
      <c r="D844" t="s">
        <v>753</v>
      </c>
      <c r="E844" t="s">
        <v>753</v>
      </c>
    </row>
    <row r="845" spans="1:9">
      <c r="F845" t="s">
        <v>753</v>
      </c>
      <c r="G845" t="s">
        <v>753</v>
      </c>
      <c r="H845" t="s">
        <v>753</v>
      </c>
      <c r="I845" t="s">
        <v>753</v>
      </c>
    </row>
    <row r="846" spans="1:9">
      <c r="A846" t="s">
        <v>166</v>
      </c>
      <c r="B846" s="178">
        <v>18500</v>
      </c>
      <c r="C846" s="178">
        <v>5657.06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</row>
    <row r="848" spans="1:9">
      <c r="A848" t="s">
        <v>172</v>
      </c>
    </row>
    <row r="849" spans="1:9">
      <c r="A849" t="s">
        <v>754</v>
      </c>
    </row>
    <row r="850" spans="1:9">
      <c r="A850" t="s">
        <v>1165</v>
      </c>
      <c r="B850" s="178">
        <v>10000</v>
      </c>
      <c r="C850" s="178">
        <v>24548.95</v>
      </c>
      <c r="D850">
        <v>0</v>
      </c>
      <c r="E850" s="178">
        <v>24260.5</v>
      </c>
      <c r="F850">
        <v>0</v>
      </c>
      <c r="G850" s="178">
        <v>1037.3900000000001</v>
      </c>
      <c r="H850">
        <v>0</v>
      </c>
      <c r="I850">
        <v>0</v>
      </c>
    </row>
    <row r="851" spans="1:9">
      <c r="A851" t="s">
        <v>1166</v>
      </c>
      <c r="B851">
        <v>0</v>
      </c>
      <c r="C851">
        <v>59.37</v>
      </c>
      <c r="D851">
        <v>0</v>
      </c>
      <c r="E851">
        <v>87.12</v>
      </c>
      <c r="F851">
        <v>0</v>
      </c>
      <c r="G851">
        <v>0</v>
      </c>
      <c r="H851">
        <v>0</v>
      </c>
      <c r="I851">
        <v>0</v>
      </c>
    </row>
    <row r="852" spans="1:9">
      <c r="A852" t="s">
        <v>1167</v>
      </c>
      <c r="B852" t="s">
        <v>1168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>
      <c r="A853" t="s">
        <v>1169</v>
      </c>
      <c r="B853">
        <v>0</v>
      </c>
      <c r="C853">
        <v>0</v>
      </c>
      <c r="D853">
        <v>0</v>
      </c>
      <c r="E853" s="178">
        <v>395000</v>
      </c>
      <c r="F853">
        <v>0</v>
      </c>
      <c r="G853">
        <v>0</v>
      </c>
      <c r="H853">
        <v>0</v>
      </c>
      <c r="I853">
        <v>0</v>
      </c>
    </row>
    <row r="854" spans="1:9">
      <c r="B854" t="s">
        <v>753</v>
      </c>
      <c r="C854" t="s">
        <v>753</v>
      </c>
      <c r="D854" t="s">
        <v>753</v>
      </c>
      <c r="E854" t="s">
        <v>753</v>
      </c>
    </row>
    <row r="855" spans="1:9">
      <c r="F855" t="s">
        <v>753</v>
      </c>
      <c r="G855" t="s">
        <v>753</v>
      </c>
      <c r="H855" t="s">
        <v>753</v>
      </c>
      <c r="I855" t="s">
        <v>753</v>
      </c>
    </row>
    <row r="856" spans="1:9">
      <c r="A856" t="s">
        <v>173</v>
      </c>
      <c r="B856" s="178">
        <v>10000</v>
      </c>
      <c r="C856" s="178">
        <v>24608.32</v>
      </c>
      <c r="D856">
        <v>0</v>
      </c>
      <c r="E856" s="178">
        <v>419347.62</v>
      </c>
      <c r="F856">
        <v>0</v>
      </c>
      <c r="G856" s="178">
        <v>1037.3900000000001</v>
      </c>
      <c r="H856">
        <v>0</v>
      </c>
      <c r="I856">
        <v>0</v>
      </c>
    </row>
    <row r="857" spans="1:9">
      <c r="B857" t="s">
        <v>760</v>
      </c>
      <c r="C857" t="s">
        <v>760</v>
      </c>
      <c r="D857" t="s">
        <v>758</v>
      </c>
    </row>
    <row r="858" spans="1:9">
      <c r="D858" t="s">
        <v>772</v>
      </c>
      <c r="E858" t="s">
        <v>767</v>
      </c>
      <c r="F858" t="s">
        <v>750</v>
      </c>
      <c r="G858" t="s">
        <v>767</v>
      </c>
      <c r="H858" t="s">
        <v>750</v>
      </c>
      <c r="I858" t="s">
        <v>822</v>
      </c>
    </row>
    <row r="859" spans="1:9">
      <c r="I859" t="s">
        <v>765</v>
      </c>
    </row>
    <row r="861" spans="1:9">
      <c r="A861" t="s">
        <v>815</v>
      </c>
      <c r="B861" s="178">
        <v>1544777</v>
      </c>
      <c r="C861" s="178">
        <v>1361014.95</v>
      </c>
      <c r="D861" s="178">
        <v>748051</v>
      </c>
      <c r="E861" s="178">
        <v>1350819.74</v>
      </c>
      <c r="F861">
        <v>0</v>
      </c>
      <c r="G861" s="178">
        <v>15966.64</v>
      </c>
      <c r="H861">
        <v>0</v>
      </c>
      <c r="I861">
        <v>0</v>
      </c>
    </row>
    <row r="862" spans="1:9">
      <c r="A862" t="s">
        <v>794</v>
      </c>
    </row>
    <row r="863" spans="1:9">
      <c r="A863" s="177">
        <v>42298.636805555558</v>
      </c>
      <c r="D863" t="s">
        <v>795</v>
      </c>
      <c r="E863" t="s">
        <v>796</v>
      </c>
      <c r="I863" t="s">
        <v>1170</v>
      </c>
    </row>
    <row r="864" spans="1:9">
      <c r="D864" t="s">
        <v>798</v>
      </c>
      <c r="E864" t="s">
        <v>799</v>
      </c>
    </row>
    <row r="865" spans="1:9">
      <c r="D865" t="s">
        <v>800</v>
      </c>
      <c r="E865" t="s">
        <v>801</v>
      </c>
    </row>
    <row r="866" spans="1:9">
      <c r="A866" t="s">
        <v>747</v>
      </c>
    </row>
    <row r="868" spans="1:9">
      <c r="C868" t="s">
        <v>802</v>
      </c>
      <c r="E868" t="s">
        <v>802</v>
      </c>
      <c r="G868" t="s">
        <v>802</v>
      </c>
      <c r="I868" t="s">
        <v>802</v>
      </c>
    </row>
    <row r="869" spans="1:9">
      <c r="B869" t="s">
        <v>803</v>
      </c>
      <c r="C869" t="s">
        <v>804</v>
      </c>
      <c r="D869" t="s">
        <v>805</v>
      </c>
      <c r="E869" t="s">
        <v>806</v>
      </c>
      <c r="F869" t="s">
        <v>803</v>
      </c>
      <c r="G869" t="s">
        <v>807</v>
      </c>
      <c r="H869" t="s">
        <v>803</v>
      </c>
      <c r="I869" t="s">
        <v>808</v>
      </c>
    </row>
    <row r="870" spans="1:9">
      <c r="A870" t="s">
        <v>970</v>
      </c>
      <c r="B870" t="s">
        <v>809</v>
      </c>
      <c r="C870" t="s">
        <v>810</v>
      </c>
      <c r="D870" t="s">
        <v>811</v>
      </c>
      <c r="E870" t="s">
        <v>812</v>
      </c>
      <c r="F870" t="s">
        <v>809</v>
      </c>
      <c r="G870" t="s">
        <v>812</v>
      </c>
      <c r="H870" t="s">
        <v>809</v>
      </c>
      <c r="I870" t="s">
        <v>813</v>
      </c>
    </row>
    <row r="871" spans="1:9">
      <c r="A871" t="s">
        <v>814</v>
      </c>
      <c r="B871" t="s">
        <v>767</v>
      </c>
      <c r="C871" t="s">
        <v>760</v>
      </c>
      <c r="D871" t="s">
        <v>760</v>
      </c>
      <c r="E871" t="s">
        <v>767</v>
      </c>
      <c r="F871" t="s">
        <v>750</v>
      </c>
      <c r="G871" t="s">
        <v>767</v>
      </c>
      <c r="H871" t="s">
        <v>750</v>
      </c>
      <c r="I871" t="s">
        <v>767</v>
      </c>
    </row>
    <row r="872" spans="1:9">
      <c r="A872" t="s">
        <v>140</v>
      </c>
    </row>
    <row r="873" spans="1:9">
      <c r="A873" t="s">
        <v>779</v>
      </c>
    </row>
    <row r="875" spans="1:9">
      <c r="A875" t="s">
        <v>774</v>
      </c>
    </row>
    <row r="876" spans="1:9">
      <c r="A876" t="s">
        <v>767</v>
      </c>
    </row>
    <row r="877" spans="1:9">
      <c r="A877" t="s">
        <v>1171</v>
      </c>
      <c r="B877">
        <v>0</v>
      </c>
      <c r="C877">
        <v>0</v>
      </c>
      <c r="D877" s="178">
        <v>243830</v>
      </c>
      <c r="E877" s="178">
        <v>193351.82</v>
      </c>
      <c r="F877" s="178">
        <v>235128</v>
      </c>
      <c r="G877" s="178">
        <v>225179.35</v>
      </c>
      <c r="H877" s="178">
        <v>249829.82</v>
      </c>
      <c r="I877" s="178">
        <v>219983.01</v>
      </c>
    </row>
    <row r="878" spans="1:9">
      <c r="A878" t="s">
        <v>1172</v>
      </c>
      <c r="B878">
        <v>0</v>
      </c>
      <c r="C878">
        <v>0</v>
      </c>
      <c r="D878" s="178">
        <v>23629</v>
      </c>
      <c r="E878">
        <v>0</v>
      </c>
      <c r="F878" t="s">
        <v>1173</v>
      </c>
      <c r="G878" t="s">
        <v>1001</v>
      </c>
      <c r="H878">
        <v>0</v>
      </c>
      <c r="I878">
        <v>0</v>
      </c>
    </row>
    <row r="879" spans="1:9">
      <c r="A879" t="s">
        <v>1174</v>
      </c>
      <c r="B879">
        <v>0</v>
      </c>
      <c r="C879">
        <v>0</v>
      </c>
      <c r="D879" s="178">
        <v>3000</v>
      </c>
      <c r="E879" s="178">
        <v>2685.52</v>
      </c>
      <c r="F879" s="178">
        <v>3000</v>
      </c>
      <c r="G879">
        <v>811</v>
      </c>
      <c r="H879" s="178">
        <v>3000</v>
      </c>
      <c r="I879" s="178">
        <v>1838.88</v>
      </c>
    </row>
    <row r="880" spans="1:9">
      <c r="A880" t="s">
        <v>1175</v>
      </c>
      <c r="B880">
        <v>0</v>
      </c>
      <c r="C880">
        <v>0</v>
      </c>
      <c r="D880" s="178">
        <v>23412</v>
      </c>
      <c r="E880" s="178">
        <v>14826.06</v>
      </c>
      <c r="F880" s="178">
        <v>23299</v>
      </c>
      <c r="G880" s="178">
        <v>15197.32</v>
      </c>
      <c r="H880" s="178">
        <v>29487</v>
      </c>
      <c r="I880" s="178">
        <v>11062.72</v>
      </c>
    </row>
    <row r="881" spans="1:9">
      <c r="A881" t="s">
        <v>1176</v>
      </c>
      <c r="B881">
        <v>0</v>
      </c>
      <c r="C881">
        <v>0</v>
      </c>
      <c r="D881">
        <v>0</v>
      </c>
      <c r="E881">
        <v>181.51</v>
      </c>
      <c r="F881">
        <v>257</v>
      </c>
      <c r="G881">
        <v>240.4</v>
      </c>
      <c r="H881">
        <v>257</v>
      </c>
      <c r="I881">
        <v>200.91</v>
      </c>
    </row>
    <row r="882" spans="1:9">
      <c r="A882" t="s">
        <v>1177</v>
      </c>
      <c r="B882">
        <v>0</v>
      </c>
      <c r="C882">
        <v>0</v>
      </c>
      <c r="D882" s="178">
        <v>16768</v>
      </c>
      <c r="E882" s="178">
        <v>11541.16</v>
      </c>
      <c r="F882" s="178">
        <v>16934</v>
      </c>
      <c r="G882" s="178">
        <v>13557.32</v>
      </c>
      <c r="H882" s="178">
        <v>17591</v>
      </c>
      <c r="I882" s="178">
        <v>12939.93</v>
      </c>
    </row>
    <row r="883" spans="1:9">
      <c r="A883" t="s">
        <v>1178</v>
      </c>
      <c r="B883">
        <v>0</v>
      </c>
      <c r="C883">
        <v>0</v>
      </c>
      <c r="D883" s="178">
        <v>3922</v>
      </c>
      <c r="E883" s="178">
        <v>2699.13</v>
      </c>
      <c r="F883" s="178">
        <v>3960</v>
      </c>
      <c r="G883" s="178">
        <v>3170.65</v>
      </c>
      <c r="H883" s="178">
        <v>4114</v>
      </c>
      <c r="I883" s="178">
        <v>3026.28</v>
      </c>
    </row>
    <row r="884" spans="1:9">
      <c r="A884" t="s">
        <v>1179</v>
      </c>
      <c r="B884">
        <v>0</v>
      </c>
      <c r="C884">
        <v>0</v>
      </c>
      <c r="D884" s="178">
        <v>27757</v>
      </c>
      <c r="E884" s="178">
        <v>28301.88</v>
      </c>
      <c r="F884" s="178">
        <v>16890</v>
      </c>
      <c r="G884" s="178">
        <v>7674</v>
      </c>
      <c r="H884" s="178">
        <v>30637</v>
      </c>
      <c r="I884" s="178">
        <v>26919.72</v>
      </c>
    </row>
    <row r="885" spans="1:9">
      <c r="A885" t="s">
        <v>1180</v>
      </c>
      <c r="B885">
        <v>0</v>
      </c>
      <c r="C885">
        <v>0</v>
      </c>
      <c r="D885" s="178">
        <v>22000</v>
      </c>
      <c r="E885" s="178">
        <v>10636.11</v>
      </c>
      <c r="F885" s="178">
        <v>22000</v>
      </c>
      <c r="G885" s="178">
        <v>7088.92</v>
      </c>
      <c r="H885" s="178">
        <v>22002</v>
      </c>
      <c r="I885" s="178">
        <v>5613.84</v>
      </c>
    </row>
    <row r="886" spans="1:9">
      <c r="A886" t="s">
        <v>1181</v>
      </c>
      <c r="B886">
        <v>0</v>
      </c>
      <c r="C886">
        <v>0</v>
      </c>
      <c r="D886" s="178">
        <v>10815</v>
      </c>
      <c r="E886" s="178">
        <v>10638.37</v>
      </c>
      <c r="F886" s="178">
        <v>10774</v>
      </c>
      <c r="G886" s="178">
        <v>19014.509999999998</v>
      </c>
      <c r="H886" s="178">
        <v>10850</v>
      </c>
      <c r="I886" s="178">
        <v>11353.48</v>
      </c>
    </row>
    <row r="887" spans="1:9">
      <c r="B887" t="s">
        <v>753</v>
      </c>
      <c r="C887" t="s">
        <v>753</v>
      </c>
      <c r="D887" t="s">
        <v>753</v>
      </c>
      <c r="E887" t="s">
        <v>753</v>
      </c>
    </row>
    <row r="888" spans="1:9">
      <c r="F888" t="s">
        <v>753</v>
      </c>
      <c r="G888" t="s">
        <v>753</v>
      </c>
      <c r="H888" t="s">
        <v>753</v>
      </c>
      <c r="I888" t="s">
        <v>753</v>
      </c>
    </row>
    <row r="889" spans="1:9">
      <c r="A889" t="s">
        <v>984</v>
      </c>
      <c r="B889">
        <v>0</v>
      </c>
      <c r="C889">
        <v>0</v>
      </c>
      <c r="D889" s="178">
        <v>375133</v>
      </c>
      <c r="E889" s="178">
        <v>274861.56</v>
      </c>
      <c r="F889" s="178">
        <v>330742</v>
      </c>
      <c r="G889" s="178">
        <v>291933.46999999997</v>
      </c>
      <c r="H889" s="178">
        <v>367767.82</v>
      </c>
      <c r="I889" s="178">
        <v>292938.77</v>
      </c>
    </row>
    <row r="891" spans="1:9">
      <c r="A891" t="s">
        <v>170</v>
      </c>
    </row>
    <row r="892" spans="1:9">
      <c r="A892" t="s">
        <v>764</v>
      </c>
    </row>
    <row r="893" spans="1:9">
      <c r="A893" t="s">
        <v>1182</v>
      </c>
      <c r="B893" t="s">
        <v>1183</v>
      </c>
      <c r="C893">
        <v>0</v>
      </c>
      <c r="D893">
        <v>0</v>
      </c>
      <c r="E893">
        <v>0</v>
      </c>
      <c r="F893">
        <v>0</v>
      </c>
      <c r="G893" s="178">
        <v>6709.71</v>
      </c>
      <c r="H893" s="178">
        <v>6500</v>
      </c>
      <c r="I893">
        <v>0</v>
      </c>
    </row>
    <row r="894" spans="1:9">
      <c r="A894" t="s">
        <v>1184</v>
      </c>
      <c r="B894" t="s">
        <v>1063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200</v>
      </c>
      <c r="I894">
        <v>0</v>
      </c>
    </row>
    <row r="895" spans="1:9">
      <c r="A895" t="s">
        <v>1185</v>
      </c>
      <c r="B895">
        <v>0</v>
      </c>
      <c r="C895">
        <v>0</v>
      </c>
      <c r="D895" s="178">
        <v>50000</v>
      </c>
      <c r="E895" s="178">
        <v>40005</v>
      </c>
      <c r="F895" s="178">
        <v>46947</v>
      </c>
      <c r="G895" s="178">
        <v>78315</v>
      </c>
      <c r="H895" s="178">
        <v>77933</v>
      </c>
      <c r="I895" s="178">
        <v>80559</v>
      </c>
    </row>
    <row r="896" spans="1:9">
      <c r="A896" t="s">
        <v>1186</v>
      </c>
      <c r="B896">
        <v>0</v>
      </c>
      <c r="C896">
        <v>0</v>
      </c>
      <c r="D896" s="178">
        <v>2000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>
      <c r="A897" t="s">
        <v>1187</v>
      </c>
      <c r="B897" t="s">
        <v>883</v>
      </c>
      <c r="C897">
        <v>0</v>
      </c>
      <c r="D897" s="178">
        <v>1000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>
      <c r="A898" t="s">
        <v>1188</v>
      </c>
      <c r="B898" t="s">
        <v>1189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>
      <c r="A899" t="s">
        <v>1190</v>
      </c>
      <c r="B899" t="s">
        <v>1191</v>
      </c>
      <c r="C899">
        <v>0</v>
      </c>
      <c r="D899">
        <v>0</v>
      </c>
      <c r="E899">
        <v>0</v>
      </c>
      <c r="F899" s="178">
        <v>525000</v>
      </c>
      <c r="G899" s="178">
        <v>556230.32999999996</v>
      </c>
      <c r="H899" s="178">
        <v>581000</v>
      </c>
      <c r="I899" s="178">
        <v>505936.63</v>
      </c>
    </row>
    <row r="900" spans="1:9">
      <c r="A900" t="s">
        <v>1192</v>
      </c>
      <c r="B900">
        <v>0</v>
      </c>
      <c r="C900">
        <v>0</v>
      </c>
      <c r="D900" s="178">
        <v>1500</v>
      </c>
      <c r="E900">
        <v>979.32</v>
      </c>
      <c r="F900" s="178">
        <v>1000</v>
      </c>
      <c r="G900">
        <v>846.7</v>
      </c>
      <c r="H900" s="178">
        <v>1440</v>
      </c>
      <c r="I900">
        <v>681.66</v>
      </c>
    </row>
    <row r="901" spans="1:9">
      <c r="A901" t="s">
        <v>1193</v>
      </c>
      <c r="B901">
        <v>0</v>
      </c>
      <c r="C901">
        <v>0</v>
      </c>
      <c r="D901" s="178">
        <v>5000</v>
      </c>
      <c r="E901">
        <v>121.09</v>
      </c>
      <c r="F901">
        <v>0</v>
      </c>
      <c r="G901">
        <v>0</v>
      </c>
      <c r="H901">
        <v>0</v>
      </c>
      <c r="I901">
        <v>0</v>
      </c>
    </row>
    <row r="902" spans="1:9">
      <c r="A902" t="s">
        <v>1194</v>
      </c>
      <c r="B902" t="s">
        <v>992</v>
      </c>
      <c r="C902">
        <v>0</v>
      </c>
      <c r="D902" s="178">
        <v>1500</v>
      </c>
      <c r="E902">
        <v>57.5</v>
      </c>
      <c r="F902" s="178">
        <v>3288.95</v>
      </c>
      <c r="G902">
        <v>976.19</v>
      </c>
      <c r="H902" s="178">
        <v>3230</v>
      </c>
      <c r="I902" s="178">
        <v>2410</v>
      </c>
    </row>
    <row r="903" spans="1:9">
      <c r="A903" t="s">
        <v>1195</v>
      </c>
      <c r="B903">
        <v>0</v>
      </c>
      <c r="C903">
        <v>0</v>
      </c>
      <c r="D903" s="178">
        <v>1500</v>
      </c>
      <c r="E903" s="178">
        <v>1659.66</v>
      </c>
      <c r="F903" s="178">
        <v>2500</v>
      </c>
      <c r="G903" s="178">
        <v>1107.6099999999999</v>
      </c>
      <c r="H903" s="178">
        <v>3390</v>
      </c>
      <c r="I903">
        <v>202.79</v>
      </c>
    </row>
    <row r="904" spans="1:9">
      <c r="A904" t="s">
        <v>1196</v>
      </c>
      <c r="B904">
        <v>0</v>
      </c>
      <c r="C904">
        <v>0</v>
      </c>
      <c r="D904">
        <v>500</v>
      </c>
      <c r="E904">
        <v>-565</v>
      </c>
      <c r="F904" s="178">
        <v>1000</v>
      </c>
      <c r="G904">
        <v>740</v>
      </c>
      <c r="H904" s="178">
        <v>1100</v>
      </c>
      <c r="I904" s="178">
        <v>1087.33</v>
      </c>
    </row>
    <row r="905" spans="1:9">
      <c r="A905" t="s">
        <v>1197</v>
      </c>
      <c r="B905" t="s">
        <v>1033</v>
      </c>
      <c r="C905">
        <v>0</v>
      </c>
      <c r="D905" s="178">
        <v>2000</v>
      </c>
      <c r="E905" s="178">
        <v>1397</v>
      </c>
      <c r="F905" s="178">
        <v>2500</v>
      </c>
      <c r="G905" s="178">
        <v>1867.5</v>
      </c>
      <c r="H905" s="178">
        <v>3950</v>
      </c>
      <c r="I905" s="178">
        <v>7487.38</v>
      </c>
    </row>
    <row r="906" spans="1:9">
      <c r="A906" t="s">
        <v>1198</v>
      </c>
      <c r="B906">
        <v>0</v>
      </c>
      <c r="C906">
        <v>0</v>
      </c>
      <c r="D906">
        <v>0</v>
      </c>
      <c r="E906" s="178">
        <v>30805.88</v>
      </c>
      <c r="F906" s="178">
        <v>56709</v>
      </c>
      <c r="G906" s="178">
        <v>50831.18</v>
      </c>
      <c r="H906" s="178">
        <v>31930</v>
      </c>
      <c r="I906" s="178">
        <v>27829.27</v>
      </c>
    </row>
    <row r="907" spans="1:9">
      <c r="A907" t="s">
        <v>1199</v>
      </c>
      <c r="B907">
        <v>0</v>
      </c>
      <c r="C907">
        <v>0</v>
      </c>
      <c r="D907" s="178">
        <v>5000</v>
      </c>
      <c r="E907">
        <v>38.11</v>
      </c>
      <c r="F907" s="178">
        <v>1000</v>
      </c>
      <c r="G907" s="178">
        <v>2313.9499999999998</v>
      </c>
      <c r="H907" s="178">
        <v>4520</v>
      </c>
      <c r="I907" s="178">
        <v>1629.15</v>
      </c>
    </row>
    <row r="908" spans="1:9">
      <c r="B908" t="s">
        <v>753</v>
      </c>
      <c r="C908" t="s">
        <v>753</v>
      </c>
      <c r="D908" t="s">
        <v>753</v>
      </c>
      <c r="E908" t="s">
        <v>753</v>
      </c>
    </row>
    <row r="909" spans="1:9">
      <c r="F909" t="s">
        <v>753</v>
      </c>
      <c r="G909" t="s">
        <v>753</v>
      </c>
      <c r="H909" t="s">
        <v>753</v>
      </c>
      <c r="I909" t="s">
        <v>753</v>
      </c>
    </row>
    <row r="910" spans="1:9">
      <c r="A910" t="s">
        <v>168</v>
      </c>
      <c r="B910">
        <v>0</v>
      </c>
      <c r="C910">
        <v>0</v>
      </c>
      <c r="D910" s="178">
        <v>70000</v>
      </c>
      <c r="E910" s="178">
        <v>74498.559999999998</v>
      </c>
      <c r="F910" s="178">
        <v>639944.94999999995</v>
      </c>
      <c r="G910" s="178">
        <v>699938.17</v>
      </c>
      <c r="H910" s="178">
        <v>715193</v>
      </c>
      <c r="I910" s="178">
        <v>627823.21</v>
      </c>
    </row>
    <row r="912" spans="1:9">
      <c r="A912" t="s">
        <v>138</v>
      </c>
    </row>
    <row r="913" spans="1:9">
      <c r="A913" t="s">
        <v>766</v>
      </c>
    </row>
    <row r="914" spans="1:9">
      <c r="A914" t="s">
        <v>1200</v>
      </c>
      <c r="B914">
        <v>0</v>
      </c>
      <c r="C914">
        <v>0</v>
      </c>
      <c r="D914" s="178">
        <v>5000</v>
      </c>
      <c r="E914" s="178">
        <v>3990.88</v>
      </c>
      <c r="F914" s="178">
        <v>3000</v>
      </c>
      <c r="G914" s="178">
        <v>3428.31</v>
      </c>
      <c r="H914" s="178">
        <v>2580</v>
      </c>
      <c r="I914" s="178">
        <v>2714.73</v>
      </c>
    </row>
    <row r="915" spans="1:9">
      <c r="A915" t="s">
        <v>1201</v>
      </c>
      <c r="B915" t="s">
        <v>883</v>
      </c>
      <c r="C915">
        <v>0</v>
      </c>
      <c r="D915" s="178">
        <v>1000</v>
      </c>
      <c r="E915" s="178">
        <v>1740.55</v>
      </c>
      <c r="F915" s="178">
        <v>3273</v>
      </c>
      <c r="G915" s="178">
        <v>3271.96</v>
      </c>
      <c r="H915" s="178">
        <v>3500</v>
      </c>
      <c r="I915" s="178">
        <v>4964.72</v>
      </c>
    </row>
    <row r="916" spans="1:9">
      <c r="A916" t="s">
        <v>1202</v>
      </c>
      <c r="B916">
        <v>0</v>
      </c>
      <c r="C916">
        <v>0</v>
      </c>
      <c r="D916">
        <v>500</v>
      </c>
      <c r="E916">
        <v>0</v>
      </c>
      <c r="F916">
        <v>500</v>
      </c>
      <c r="G916">
        <v>0</v>
      </c>
      <c r="H916">
        <v>0</v>
      </c>
      <c r="I916">
        <v>0</v>
      </c>
    </row>
    <row r="917" spans="1:9">
      <c r="A917" t="s">
        <v>1203</v>
      </c>
      <c r="B917">
        <v>0</v>
      </c>
      <c r="C917">
        <v>0</v>
      </c>
      <c r="D917" s="178">
        <v>5000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>
      <c r="A918" t="s">
        <v>1204</v>
      </c>
      <c r="B918" t="s">
        <v>1045</v>
      </c>
      <c r="C918">
        <v>0</v>
      </c>
      <c r="D918">
        <v>500</v>
      </c>
      <c r="E918">
        <v>531</v>
      </c>
      <c r="F918">
        <v>500</v>
      </c>
      <c r="G918">
        <v>0</v>
      </c>
      <c r="H918">
        <v>500</v>
      </c>
      <c r="I918">
        <v>0</v>
      </c>
    </row>
    <row r="919" spans="1:9">
      <c r="A919" t="s">
        <v>1205</v>
      </c>
      <c r="B919">
        <v>0</v>
      </c>
      <c r="C919">
        <v>0</v>
      </c>
      <c r="D919">
        <v>500</v>
      </c>
      <c r="E919">
        <v>176.72</v>
      </c>
      <c r="F919">
        <v>780</v>
      </c>
      <c r="G919">
        <v>777.6</v>
      </c>
      <c r="H919">
        <v>350</v>
      </c>
      <c r="I919">
        <v>0</v>
      </c>
    </row>
    <row r="920" spans="1:9">
      <c r="A920" t="s">
        <v>1206</v>
      </c>
      <c r="B920">
        <v>0</v>
      </c>
      <c r="C920">
        <v>0</v>
      </c>
      <c r="D920" s="178">
        <v>1000</v>
      </c>
      <c r="E920">
        <v>591.13</v>
      </c>
      <c r="F920">
        <v>500</v>
      </c>
      <c r="G920" s="178">
        <v>1059.94</v>
      </c>
      <c r="H920">
        <v>0</v>
      </c>
      <c r="I920">
        <v>0</v>
      </c>
    </row>
    <row r="921" spans="1:9">
      <c r="B921" t="s">
        <v>753</v>
      </c>
      <c r="C921" t="s">
        <v>753</v>
      </c>
      <c r="D921" t="s">
        <v>753</v>
      </c>
      <c r="E921" t="s">
        <v>753</v>
      </c>
    </row>
    <row r="922" spans="1:9">
      <c r="F922" t="s">
        <v>753</v>
      </c>
      <c r="G922" t="s">
        <v>753</v>
      </c>
      <c r="H922" t="s">
        <v>753</v>
      </c>
      <c r="I922" t="s">
        <v>753</v>
      </c>
    </row>
    <row r="923" spans="1:9">
      <c r="A923" t="s">
        <v>161</v>
      </c>
      <c r="B923">
        <v>0</v>
      </c>
      <c r="C923">
        <v>0</v>
      </c>
      <c r="D923" s="178">
        <v>13500</v>
      </c>
      <c r="E923" s="178">
        <v>7030.28</v>
      </c>
      <c r="F923" s="178">
        <v>8553</v>
      </c>
      <c r="G923" s="178">
        <v>8537.81</v>
      </c>
      <c r="H923" s="178">
        <v>6930</v>
      </c>
      <c r="I923" s="178">
        <v>7679.45</v>
      </c>
    </row>
    <row r="925" spans="1:9">
      <c r="A925" t="s">
        <v>165</v>
      </c>
    </row>
    <row r="926" spans="1:9">
      <c r="A926" t="s">
        <v>776</v>
      </c>
    </row>
    <row r="927" spans="1:9">
      <c r="A927" t="s">
        <v>1207</v>
      </c>
      <c r="B927">
        <v>0</v>
      </c>
      <c r="C927">
        <v>0</v>
      </c>
      <c r="D927" s="178">
        <v>2500</v>
      </c>
      <c r="E927">
        <v>99.38</v>
      </c>
      <c r="F927">
        <v>0</v>
      </c>
      <c r="G927">
        <v>0</v>
      </c>
      <c r="H927">
        <v>0</v>
      </c>
      <c r="I927">
        <v>0</v>
      </c>
    </row>
    <row r="928" spans="1:9">
      <c r="A928" t="s">
        <v>1208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>
      <c r="B929" t="s">
        <v>753</v>
      </c>
      <c r="C929" t="s">
        <v>753</v>
      </c>
      <c r="D929" t="s">
        <v>753</v>
      </c>
      <c r="E929" t="s">
        <v>753</v>
      </c>
    </row>
    <row r="930" spans="1:9">
      <c r="F930" t="s">
        <v>753</v>
      </c>
      <c r="G930" t="s">
        <v>753</v>
      </c>
      <c r="H930" t="s">
        <v>753</v>
      </c>
      <c r="I930" t="s">
        <v>753</v>
      </c>
    </row>
    <row r="931" spans="1:9">
      <c r="A931" t="s">
        <v>166</v>
      </c>
      <c r="B931">
        <v>0</v>
      </c>
      <c r="C931">
        <v>0</v>
      </c>
      <c r="D931" s="178">
        <v>2500</v>
      </c>
      <c r="E931">
        <v>99.38</v>
      </c>
      <c r="F931">
        <v>0</v>
      </c>
      <c r="G931">
        <v>0</v>
      </c>
      <c r="H931">
        <v>0</v>
      </c>
      <c r="I931">
        <v>0</v>
      </c>
    </row>
    <row r="932" spans="1:9">
      <c r="A932" t="s">
        <v>794</v>
      </c>
    </row>
    <row r="933" spans="1:9">
      <c r="A933" s="177">
        <v>42298.636805555558</v>
      </c>
      <c r="D933" t="s">
        <v>795</v>
      </c>
      <c r="E933" t="s">
        <v>796</v>
      </c>
      <c r="I933" t="s">
        <v>1209</v>
      </c>
    </row>
    <row r="934" spans="1:9">
      <c r="D934" t="s">
        <v>798</v>
      </c>
      <c r="E934" t="s">
        <v>799</v>
      </c>
    </row>
    <row r="935" spans="1:9">
      <c r="D935" t="s">
        <v>800</v>
      </c>
      <c r="E935" t="s">
        <v>801</v>
      </c>
    </row>
    <row r="936" spans="1:9">
      <c r="A936" t="s">
        <v>747</v>
      </c>
    </row>
    <row r="938" spans="1:9">
      <c r="C938" t="s">
        <v>802</v>
      </c>
      <c r="E938" t="s">
        <v>802</v>
      </c>
      <c r="G938" t="s">
        <v>802</v>
      </c>
      <c r="I938" t="s">
        <v>802</v>
      </c>
    </row>
    <row r="939" spans="1:9">
      <c r="B939" t="s">
        <v>803</v>
      </c>
      <c r="C939" t="s">
        <v>804</v>
      </c>
      <c r="D939" t="s">
        <v>805</v>
      </c>
      <c r="E939" t="s">
        <v>806</v>
      </c>
      <c r="F939" t="s">
        <v>803</v>
      </c>
      <c r="G939" t="s">
        <v>807</v>
      </c>
      <c r="H939" t="s">
        <v>803</v>
      </c>
      <c r="I939" t="s">
        <v>808</v>
      </c>
    </row>
    <row r="940" spans="1:9">
      <c r="A940" t="s">
        <v>970</v>
      </c>
      <c r="B940" t="s">
        <v>809</v>
      </c>
      <c r="C940" t="s">
        <v>810</v>
      </c>
      <c r="D940" t="s">
        <v>811</v>
      </c>
      <c r="E940" t="s">
        <v>812</v>
      </c>
      <c r="F940" t="s">
        <v>809</v>
      </c>
      <c r="G940" t="s">
        <v>812</v>
      </c>
      <c r="H940" t="s">
        <v>809</v>
      </c>
      <c r="I940" t="s">
        <v>813</v>
      </c>
    </row>
    <row r="941" spans="1:9">
      <c r="A941" t="s">
        <v>814</v>
      </c>
      <c r="B941" t="s">
        <v>767</v>
      </c>
      <c r="C941" t="s">
        <v>760</v>
      </c>
      <c r="D941" t="s">
        <v>760</v>
      </c>
      <c r="E941" t="s">
        <v>767</v>
      </c>
      <c r="F941" t="s">
        <v>750</v>
      </c>
      <c r="G941" t="s">
        <v>767</v>
      </c>
      <c r="H941" t="s">
        <v>750</v>
      </c>
      <c r="I941" t="s">
        <v>767</v>
      </c>
    </row>
    <row r="943" spans="1:9">
      <c r="A943" t="s">
        <v>172</v>
      </c>
    </row>
    <row r="944" spans="1:9">
      <c r="A944" t="s">
        <v>754</v>
      </c>
    </row>
    <row r="945" spans="1:9">
      <c r="A945" t="s">
        <v>1210</v>
      </c>
      <c r="B945">
        <v>0</v>
      </c>
      <c r="C945">
        <v>0</v>
      </c>
      <c r="D945" s="178">
        <v>5000</v>
      </c>
      <c r="E945" s="178">
        <v>3999.23</v>
      </c>
      <c r="F945" s="178">
        <v>36277.33</v>
      </c>
      <c r="G945" s="178">
        <v>44707.78</v>
      </c>
      <c r="H945" s="178">
        <v>50000</v>
      </c>
      <c r="I945" s="178">
        <v>54286.61</v>
      </c>
    </row>
    <row r="946" spans="1:9">
      <c r="A946" t="s">
        <v>1211</v>
      </c>
      <c r="B946" t="s">
        <v>883</v>
      </c>
      <c r="C946">
        <v>0</v>
      </c>
      <c r="D946">
        <v>0</v>
      </c>
      <c r="E946">
        <v>0</v>
      </c>
      <c r="F946">
        <v>0</v>
      </c>
      <c r="G946">
        <v>0.2</v>
      </c>
      <c r="H946">
        <v>0</v>
      </c>
      <c r="I946">
        <v>-513.86</v>
      </c>
    </row>
    <row r="947" spans="1:9">
      <c r="B947" t="s">
        <v>753</v>
      </c>
      <c r="C947" t="s">
        <v>753</v>
      </c>
      <c r="D947" t="s">
        <v>753</v>
      </c>
      <c r="E947" t="s">
        <v>753</v>
      </c>
    </row>
    <row r="948" spans="1:9">
      <c r="F948" t="s">
        <v>753</v>
      </c>
      <c r="G948" t="s">
        <v>753</v>
      </c>
      <c r="H948" t="s">
        <v>753</v>
      </c>
      <c r="I948" t="s">
        <v>753</v>
      </c>
    </row>
    <row r="949" spans="1:9">
      <c r="A949" t="s">
        <v>173</v>
      </c>
      <c r="B949">
        <v>0</v>
      </c>
      <c r="C949">
        <v>0</v>
      </c>
      <c r="D949" s="178">
        <v>5000</v>
      </c>
      <c r="E949" s="178">
        <v>3999.23</v>
      </c>
      <c r="F949" s="178">
        <v>36277.33</v>
      </c>
      <c r="G949" s="178">
        <v>44707.98</v>
      </c>
      <c r="H949" s="178">
        <v>50000</v>
      </c>
      <c r="I949" s="178">
        <v>53772.75</v>
      </c>
    </row>
    <row r="950" spans="1:9">
      <c r="B950" t="s">
        <v>760</v>
      </c>
      <c r="C950" t="s">
        <v>760</v>
      </c>
      <c r="D950" t="s">
        <v>758</v>
      </c>
    </row>
    <row r="951" spans="1:9">
      <c r="D951" t="s">
        <v>772</v>
      </c>
      <c r="E951" t="s">
        <v>767</v>
      </c>
      <c r="F951" t="s">
        <v>750</v>
      </c>
      <c r="G951" t="s">
        <v>767</v>
      </c>
      <c r="H951" t="s">
        <v>750</v>
      </c>
      <c r="I951" t="s">
        <v>822</v>
      </c>
    </row>
    <row r="952" spans="1:9">
      <c r="I952" t="s">
        <v>765</v>
      </c>
    </row>
    <row r="954" spans="1:9">
      <c r="A954" t="s">
        <v>174</v>
      </c>
      <c r="B954">
        <v>0</v>
      </c>
      <c r="C954">
        <v>0</v>
      </c>
      <c r="D954" s="178">
        <v>466133</v>
      </c>
      <c r="E954" s="178">
        <v>360489.01</v>
      </c>
      <c r="F954" s="178">
        <v>1015517.28</v>
      </c>
      <c r="G954" s="178">
        <v>1045117.43</v>
      </c>
      <c r="H954" s="178">
        <v>1139890.82</v>
      </c>
      <c r="I954" s="178">
        <v>982214.18</v>
      </c>
    </row>
    <row r="955" spans="1:9">
      <c r="A955" t="s">
        <v>794</v>
      </c>
    </row>
    <row r="956" spans="1:9">
      <c r="A956" s="177">
        <v>42298.636805555558</v>
      </c>
      <c r="D956" t="s">
        <v>795</v>
      </c>
      <c r="E956" t="s">
        <v>796</v>
      </c>
      <c r="I956" t="s">
        <v>1212</v>
      </c>
    </row>
    <row r="957" spans="1:9">
      <c r="D957" t="s">
        <v>798</v>
      </c>
      <c r="E957" t="s">
        <v>799</v>
      </c>
    </row>
    <row r="958" spans="1:9">
      <c r="D958" t="s">
        <v>800</v>
      </c>
      <c r="E958" t="s">
        <v>801</v>
      </c>
    </row>
    <row r="959" spans="1:9">
      <c r="A959" t="s">
        <v>747</v>
      </c>
    </row>
    <row r="961" spans="1:9">
      <c r="C961" t="s">
        <v>802</v>
      </c>
      <c r="E961" t="s">
        <v>802</v>
      </c>
      <c r="G961" t="s">
        <v>802</v>
      </c>
      <c r="I961" t="s">
        <v>802</v>
      </c>
    </row>
    <row r="962" spans="1:9">
      <c r="B962" t="s">
        <v>803</v>
      </c>
      <c r="C962" t="s">
        <v>804</v>
      </c>
      <c r="D962" t="s">
        <v>805</v>
      </c>
      <c r="E962" t="s">
        <v>806</v>
      </c>
      <c r="F962" t="s">
        <v>803</v>
      </c>
      <c r="G962" t="s">
        <v>807</v>
      </c>
      <c r="H962" t="s">
        <v>803</v>
      </c>
      <c r="I962" t="s">
        <v>808</v>
      </c>
    </row>
    <row r="963" spans="1:9">
      <c r="A963" t="s">
        <v>970</v>
      </c>
      <c r="B963" t="s">
        <v>809</v>
      </c>
      <c r="C963" t="s">
        <v>810</v>
      </c>
      <c r="D963" t="s">
        <v>811</v>
      </c>
      <c r="E963" t="s">
        <v>812</v>
      </c>
      <c r="F963" t="s">
        <v>809</v>
      </c>
      <c r="G963" t="s">
        <v>812</v>
      </c>
      <c r="H963" t="s">
        <v>809</v>
      </c>
      <c r="I963" t="s">
        <v>813</v>
      </c>
    </row>
    <row r="964" spans="1:9">
      <c r="A964" t="s">
        <v>814</v>
      </c>
      <c r="B964" t="s">
        <v>767</v>
      </c>
      <c r="C964" t="s">
        <v>760</v>
      </c>
      <c r="D964" t="s">
        <v>760</v>
      </c>
      <c r="E964" t="s">
        <v>767</v>
      </c>
      <c r="F964" t="s">
        <v>750</v>
      </c>
      <c r="G964" t="s">
        <v>767</v>
      </c>
      <c r="H964" t="s">
        <v>750</v>
      </c>
      <c r="I964" t="s">
        <v>767</v>
      </c>
    </row>
    <row r="965" spans="1:9">
      <c r="A965" t="s">
        <v>141</v>
      </c>
    </row>
    <row r="966" spans="1:9">
      <c r="A966" t="s">
        <v>780</v>
      </c>
    </row>
    <row r="968" spans="1:9">
      <c r="A968" t="s">
        <v>774</v>
      </c>
    </row>
    <row r="969" spans="1:9">
      <c r="A969" t="s">
        <v>767</v>
      </c>
    </row>
    <row r="970" spans="1:9">
      <c r="A970" t="s">
        <v>1213</v>
      </c>
      <c r="B970">
        <v>0</v>
      </c>
      <c r="C970">
        <v>0</v>
      </c>
      <c r="D970">
        <v>0</v>
      </c>
      <c r="E970">
        <v>0</v>
      </c>
      <c r="F970" s="178">
        <v>27769.82</v>
      </c>
      <c r="G970" s="178">
        <v>21994.959999999999</v>
      </c>
      <c r="H970" s="178">
        <v>95000</v>
      </c>
      <c r="I970" s="178">
        <v>98764.12</v>
      </c>
    </row>
    <row r="971" spans="1:9">
      <c r="A971" t="s">
        <v>1214</v>
      </c>
      <c r="B971">
        <v>0</v>
      </c>
      <c r="C971">
        <v>0</v>
      </c>
      <c r="D971">
        <v>0</v>
      </c>
      <c r="E971">
        <v>0</v>
      </c>
      <c r="F971">
        <v>461.56</v>
      </c>
      <c r="G971">
        <v>992.87</v>
      </c>
      <c r="H971" s="178">
        <v>6083</v>
      </c>
      <c r="I971" s="178">
        <v>6071.77</v>
      </c>
    </row>
    <row r="972" spans="1:9">
      <c r="A972" t="s">
        <v>1215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25.65</v>
      </c>
      <c r="H972">
        <v>103</v>
      </c>
      <c r="I972">
        <v>102.6</v>
      </c>
    </row>
    <row r="973" spans="1:9">
      <c r="A973" t="s">
        <v>1216</v>
      </c>
      <c r="B973">
        <v>0</v>
      </c>
      <c r="C973">
        <v>0</v>
      </c>
      <c r="D973">
        <v>0</v>
      </c>
      <c r="E973">
        <v>0</v>
      </c>
      <c r="F973" s="178">
        <v>14232.23</v>
      </c>
      <c r="G973" s="178">
        <v>1268.6300000000001</v>
      </c>
      <c r="H973" s="178">
        <v>5890</v>
      </c>
      <c r="I973" s="178">
        <v>5894.54</v>
      </c>
    </row>
    <row r="974" spans="1:9">
      <c r="A974" t="s">
        <v>1217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296.69</v>
      </c>
      <c r="H974" s="178">
        <v>1378</v>
      </c>
      <c r="I974" s="178">
        <v>1378.53</v>
      </c>
    </row>
    <row r="975" spans="1:9">
      <c r="A975" t="s">
        <v>1218</v>
      </c>
      <c r="B975" t="s">
        <v>1219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>
      <c r="A976" t="s">
        <v>1220</v>
      </c>
      <c r="B976" t="s">
        <v>1221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346</v>
      </c>
      <c r="I976">
        <v>362.07</v>
      </c>
    </row>
    <row r="977" spans="1:9">
      <c r="B977" t="s">
        <v>753</v>
      </c>
      <c r="C977" t="s">
        <v>753</v>
      </c>
      <c r="D977" t="s">
        <v>753</v>
      </c>
      <c r="E977" t="s">
        <v>753</v>
      </c>
    </row>
    <row r="978" spans="1:9">
      <c r="F978" t="s">
        <v>753</v>
      </c>
      <c r="G978" t="s">
        <v>753</v>
      </c>
      <c r="H978" t="s">
        <v>753</v>
      </c>
      <c r="I978" t="s">
        <v>753</v>
      </c>
    </row>
    <row r="979" spans="1:9">
      <c r="A979" t="s">
        <v>984</v>
      </c>
      <c r="B979">
        <v>0</v>
      </c>
      <c r="C979">
        <v>0</v>
      </c>
      <c r="D979">
        <v>0</v>
      </c>
      <c r="E979">
        <v>0</v>
      </c>
      <c r="F979" s="178">
        <v>42463.61</v>
      </c>
      <c r="G979" s="178">
        <v>24578.799999999999</v>
      </c>
      <c r="H979" s="178">
        <v>108800</v>
      </c>
      <c r="I979" s="178">
        <v>112573.63</v>
      </c>
    </row>
    <row r="981" spans="1:9">
      <c r="A981" t="s">
        <v>170</v>
      </c>
    </row>
    <row r="982" spans="1:9">
      <c r="A982" t="s">
        <v>764</v>
      </c>
    </row>
    <row r="983" spans="1:9">
      <c r="A983" t="s">
        <v>1222</v>
      </c>
      <c r="B983" t="s">
        <v>1223</v>
      </c>
      <c r="C983">
        <v>0</v>
      </c>
      <c r="D983">
        <v>0</v>
      </c>
      <c r="E983">
        <v>0</v>
      </c>
      <c r="F983">
        <v>0</v>
      </c>
      <c r="G983" s="178">
        <v>3150</v>
      </c>
      <c r="H983" s="178">
        <v>25000</v>
      </c>
      <c r="I983" s="178">
        <v>24930.84</v>
      </c>
    </row>
    <row r="984" spans="1:9">
      <c r="A984" t="s">
        <v>1224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563.77</v>
      </c>
      <c r="H984">
        <v>720</v>
      </c>
      <c r="I984">
        <v>638.91999999999996</v>
      </c>
    </row>
    <row r="985" spans="1:9">
      <c r="A985" t="s">
        <v>1225</v>
      </c>
      <c r="B985" t="s">
        <v>992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>
      <c r="A986" t="s">
        <v>1226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 s="178">
        <v>1500</v>
      </c>
      <c r="I986">
        <v>375.08</v>
      </c>
    </row>
    <row r="987" spans="1:9">
      <c r="A987" t="s">
        <v>1227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975</v>
      </c>
      <c r="I987">
        <v>526</v>
      </c>
    </row>
    <row r="988" spans="1:9">
      <c r="A988" t="s">
        <v>1228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700</v>
      </c>
      <c r="I988">
        <v>587.38</v>
      </c>
    </row>
    <row r="989" spans="1:9">
      <c r="A989" t="s">
        <v>1229</v>
      </c>
      <c r="B989" t="s">
        <v>883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>
      <c r="A990" t="s">
        <v>1230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>
      <c r="B991" t="s">
        <v>753</v>
      </c>
      <c r="C991" t="s">
        <v>753</v>
      </c>
      <c r="D991" t="s">
        <v>753</v>
      </c>
      <c r="E991" t="s">
        <v>753</v>
      </c>
    </row>
    <row r="992" spans="1:9">
      <c r="F992" t="s">
        <v>753</v>
      </c>
      <c r="G992" t="s">
        <v>753</v>
      </c>
      <c r="H992" t="s">
        <v>753</v>
      </c>
      <c r="I992" t="s">
        <v>753</v>
      </c>
    </row>
    <row r="993" spans="1:9">
      <c r="A993" t="s">
        <v>168</v>
      </c>
      <c r="B993">
        <v>0</v>
      </c>
      <c r="C993">
        <v>0</v>
      </c>
      <c r="D993">
        <v>0</v>
      </c>
      <c r="E993">
        <v>0</v>
      </c>
      <c r="F993">
        <v>0</v>
      </c>
      <c r="G993" s="178">
        <v>3713.77</v>
      </c>
      <c r="H993" s="178">
        <v>28895</v>
      </c>
      <c r="I993" s="178">
        <v>27058.22</v>
      </c>
    </row>
    <row r="995" spans="1:9">
      <c r="A995" t="s">
        <v>138</v>
      </c>
    </row>
    <row r="996" spans="1:9">
      <c r="A996" t="s">
        <v>766</v>
      </c>
    </row>
    <row r="997" spans="1:9">
      <c r="A997" t="s">
        <v>1231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692</v>
      </c>
      <c r="I997">
        <v>664.75</v>
      </c>
    </row>
    <row r="998" spans="1:9">
      <c r="A998" t="s">
        <v>1232</v>
      </c>
      <c r="B998" t="s">
        <v>883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>
      <c r="A999" t="s">
        <v>1233</v>
      </c>
      <c r="B999" t="s">
        <v>1045</v>
      </c>
      <c r="C999">
        <v>0</v>
      </c>
      <c r="D999">
        <v>0</v>
      </c>
      <c r="E999">
        <v>0</v>
      </c>
      <c r="F999">
        <v>0</v>
      </c>
      <c r="G999">
        <v>0</v>
      </c>
      <c r="H999" s="178">
        <v>6000</v>
      </c>
      <c r="I999" s="178">
        <v>3869.84</v>
      </c>
    </row>
    <row r="1000" spans="1:9">
      <c r="A1000" t="s">
        <v>1234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>
      <c r="B1001" t="s">
        <v>753</v>
      </c>
      <c r="C1001" t="s">
        <v>753</v>
      </c>
      <c r="D1001" t="s">
        <v>753</v>
      </c>
      <c r="E1001" t="s">
        <v>753</v>
      </c>
    </row>
    <row r="1002" spans="1:9">
      <c r="F1002" t="s">
        <v>753</v>
      </c>
      <c r="G1002" t="s">
        <v>753</v>
      </c>
      <c r="H1002" t="s">
        <v>753</v>
      </c>
      <c r="I1002" t="s">
        <v>753</v>
      </c>
    </row>
    <row r="1003" spans="1:9">
      <c r="A1003" t="s">
        <v>161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 s="178">
        <v>6692</v>
      </c>
      <c r="I1003" s="178">
        <v>4534.59</v>
      </c>
    </row>
    <row r="1005" spans="1:9">
      <c r="A1005" t="s">
        <v>165</v>
      </c>
    </row>
    <row r="1006" spans="1:9">
      <c r="A1006" t="s">
        <v>776</v>
      </c>
    </row>
    <row r="1007" spans="1:9">
      <c r="A1007" t="s">
        <v>1235</v>
      </c>
      <c r="B1007">
        <v>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>
      <c r="B1008" t="s">
        <v>753</v>
      </c>
      <c r="C1008" t="s">
        <v>753</v>
      </c>
      <c r="D1008" t="s">
        <v>753</v>
      </c>
      <c r="E1008" t="s">
        <v>753</v>
      </c>
    </row>
    <row r="1009" spans="1:9">
      <c r="F1009" t="s">
        <v>753</v>
      </c>
      <c r="G1009" t="s">
        <v>753</v>
      </c>
      <c r="H1009" t="s">
        <v>753</v>
      </c>
      <c r="I1009" t="s">
        <v>753</v>
      </c>
    </row>
    <row r="1010" spans="1:9">
      <c r="A1010" t="s">
        <v>166</v>
      </c>
      <c r="B1010">
        <v>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>
      <c r="B1011" t="s">
        <v>760</v>
      </c>
      <c r="C1011" t="s">
        <v>760</v>
      </c>
      <c r="D1011" t="s">
        <v>758</v>
      </c>
    </row>
    <row r="1012" spans="1:9">
      <c r="D1012" t="s">
        <v>772</v>
      </c>
      <c r="E1012" t="s">
        <v>767</v>
      </c>
      <c r="F1012" t="s">
        <v>750</v>
      </c>
      <c r="G1012" t="s">
        <v>767</v>
      </c>
      <c r="H1012" t="s">
        <v>750</v>
      </c>
      <c r="I1012" t="s">
        <v>822</v>
      </c>
    </row>
    <row r="1013" spans="1:9">
      <c r="I1013" t="s">
        <v>765</v>
      </c>
    </row>
    <row r="1015" spans="1:9">
      <c r="A1015" t="s">
        <v>142</v>
      </c>
      <c r="B1015">
        <v>0</v>
      </c>
      <c r="C1015">
        <v>0</v>
      </c>
      <c r="D1015">
        <v>0</v>
      </c>
      <c r="E1015">
        <v>0</v>
      </c>
      <c r="F1015" s="178">
        <v>42463.61</v>
      </c>
      <c r="G1015" s="178">
        <v>28292.57</v>
      </c>
      <c r="H1015" s="178">
        <v>144387</v>
      </c>
      <c r="I1015" s="178">
        <v>144166.44</v>
      </c>
    </row>
    <row r="1016" spans="1:9">
      <c r="A1016" t="s">
        <v>794</v>
      </c>
    </row>
    <row r="1017" spans="1:9">
      <c r="A1017" s="177">
        <v>42298.636805555558</v>
      </c>
      <c r="D1017" t="s">
        <v>795</v>
      </c>
      <c r="E1017" t="s">
        <v>796</v>
      </c>
      <c r="I1017" t="s">
        <v>1236</v>
      </c>
    </row>
    <row r="1018" spans="1:9">
      <c r="D1018" t="s">
        <v>798</v>
      </c>
      <c r="E1018" t="s">
        <v>799</v>
      </c>
    </row>
    <row r="1019" spans="1:9">
      <c r="D1019" t="s">
        <v>800</v>
      </c>
      <c r="E1019" t="s">
        <v>801</v>
      </c>
    </row>
    <row r="1020" spans="1:9">
      <c r="A1020" t="s">
        <v>747</v>
      </c>
    </row>
    <row r="1022" spans="1:9">
      <c r="C1022" t="s">
        <v>802</v>
      </c>
      <c r="E1022" t="s">
        <v>802</v>
      </c>
      <c r="G1022" t="s">
        <v>802</v>
      </c>
      <c r="I1022" t="s">
        <v>802</v>
      </c>
    </row>
    <row r="1023" spans="1:9">
      <c r="B1023" t="s">
        <v>803</v>
      </c>
      <c r="C1023" t="s">
        <v>804</v>
      </c>
      <c r="D1023" t="s">
        <v>805</v>
      </c>
      <c r="E1023" t="s">
        <v>806</v>
      </c>
      <c r="F1023" t="s">
        <v>803</v>
      </c>
      <c r="G1023" t="s">
        <v>807</v>
      </c>
      <c r="H1023" t="s">
        <v>803</v>
      </c>
      <c r="I1023" t="s">
        <v>808</v>
      </c>
    </row>
    <row r="1024" spans="1:9">
      <c r="A1024" t="s">
        <v>970</v>
      </c>
      <c r="B1024" t="s">
        <v>809</v>
      </c>
      <c r="C1024" t="s">
        <v>810</v>
      </c>
      <c r="D1024" t="s">
        <v>811</v>
      </c>
      <c r="E1024" t="s">
        <v>812</v>
      </c>
      <c r="F1024" t="s">
        <v>809</v>
      </c>
      <c r="G1024" t="s">
        <v>812</v>
      </c>
      <c r="H1024" t="s">
        <v>809</v>
      </c>
      <c r="I1024" t="s">
        <v>813</v>
      </c>
    </row>
    <row r="1025" spans="1:9">
      <c r="A1025" t="s">
        <v>814</v>
      </c>
      <c r="B1025" t="s">
        <v>767</v>
      </c>
      <c r="C1025" t="s">
        <v>760</v>
      </c>
      <c r="D1025" t="s">
        <v>760</v>
      </c>
      <c r="E1025" t="s">
        <v>767</v>
      </c>
      <c r="F1025" t="s">
        <v>750</v>
      </c>
      <c r="G1025" t="s">
        <v>767</v>
      </c>
      <c r="H1025" t="s">
        <v>750</v>
      </c>
      <c r="I1025" t="s">
        <v>767</v>
      </c>
    </row>
    <row r="1026" spans="1:9">
      <c r="A1026" t="s">
        <v>175</v>
      </c>
    </row>
    <row r="1027" spans="1:9">
      <c r="A1027" t="s">
        <v>781</v>
      </c>
    </row>
    <row r="1029" spans="1:9">
      <c r="A1029" t="s">
        <v>774</v>
      </c>
    </row>
    <row r="1030" spans="1:9">
      <c r="A1030" t="s">
        <v>767</v>
      </c>
    </row>
    <row r="1031" spans="1:9">
      <c r="A1031" t="s">
        <v>1237</v>
      </c>
      <c r="B1031" s="178">
        <v>55764</v>
      </c>
      <c r="C1031" s="178">
        <v>56266.15</v>
      </c>
      <c r="D1031" s="178">
        <v>55952</v>
      </c>
      <c r="E1031" s="178">
        <v>52470.71</v>
      </c>
      <c r="F1031" s="178">
        <v>57054</v>
      </c>
      <c r="G1031" s="178">
        <v>60120.18</v>
      </c>
      <c r="H1031" s="178">
        <v>57614</v>
      </c>
      <c r="I1031" s="178">
        <v>60955.77</v>
      </c>
    </row>
    <row r="1032" spans="1:9">
      <c r="A1032" t="s">
        <v>1238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>
      <c r="A1033" t="s">
        <v>1239</v>
      </c>
      <c r="B1033" s="178">
        <v>2033</v>
      </c>
      <c r="C1033">
        <v>282.45</v>
      </c>
      <c r="D1033" s="178">
        <v>2000</v>
      </c>
      <c r="E1033">
        <v>726.95</v>
      </c>
      <c r="F1033" s="178">
        <v>1000</v>
      </c>
      <c r="G1033" s="178">
        <v>1235.4000000000001</v>
      </c>
      <c r="H1033" s="178">
        <v>1000</v>
      </c>
      <c r="I1033">
        <v>769.81</v>
      </c>
    </row>
    <row r="1034" spans="1:9">
      <c r="A1034" t="s">
        <v>1240</v>
      </c>
      <c r="B1034" s="178">
        <v>5520</v>
      </c>
      <c r="C1034" s="178">
        <v>5359.81</v>
      </c>
      <c r="D1034" s="178">
        <v>5495</v>
      </c>
      <c r="E1034" s="178">
        <v>8151.9</v>
      </c>
      <c r="F1034" s="178">
        <v>5539</v>
      </c>
      <c r="G1034" s="178">
        <v>5946.24</v>
      </c>
      <c r="H1034" s="178">
        <v>5918</v>
      </c>
      <c r="I1034" s="178">
        <v>5915.26</v>
      </c>
    </row>
    <row r="1035" spans="1:9">
      <c r="A1035" t="s">
        <v>1241</v>
      </c>
      <c r="B1035">
        <v>60</v>
      </c>
      <c r="C1035">
        <v>50.68</v>
      </c>
      <c r="D1035">
        <v>51</v>
      </c>
      <c r="E1035">
        <v>64.2</v>
      </c>
      <c r="F1035">
        <v>51</v>
      </c>
      <c r="G1035">
        <v>81.319999999999993</v>
      </c>
      <c r="H1035">
        <v>51</v>
      </c>
      <c r="I1035">
        <v>51.36</v>
      </c>
    </row>
    <row r="1036" spans="1:9">
      <c r="A1036" t="s">
        <v>1242</v>
      </c>
      <c r="B1036" t="s">
        <v>1243</v>
      </c>
      <c r="C1036" s="178">
        <v>3399.21</v>
      </c>
      <c r="D1036" s="178">
        <v>3593</v>
      </c>
      <c r="E1036" s="178">
        <v>3296.1</v>
      </c>
      <c r="F1036" s="178">
        <v>3599</v>
      </c>
      <c r="G1036" s="178">
        <v>3660.89</v>
      </c>
      <c r="H1036" s="178">
        <v>3599</v>
      </c>
      <c r="I1036" s="178">
        <v>3666.31</v>
      </c>
    </row>
    <row r="1037" spans="1:9">
      <c r="A1037" t="s">
        <v>1244</v>
      </c>
      <c r="B1037">
        <v>838</v>
      </c>
      <c r="C1037">
        <v>794.91</v>
      </c>
      <c r="D1037">
        <v>840</v>
      </c>
      <c r="E1037">
        <v>770.84</v>
      </c>
      <c r="F1037">
        <v>842</v>
      </c>
      <c r="G1037">
        <v>856.21</v>
      </c>
      <c r="H1037">
        <v>842</v>
      </c>
      <c r="I1037">
        <v>857.46</v>
      </c>
    </row>
    <row r="1038" spans="1:9">
      <c r="A1038" t="s">
        <v>1245</v>
      </c>
      <c r="B1038" t="s">
        <v>1246</v>
      </c>
      <c r="C1038" s="178">
        <v>7815.96</v>
      </c>
      <c r="D1038" s="178">
        <v>8113</v>
      </c>
      <c r="E1038" s="178">
        <v>8112.96</v>
      </c>
      <c r="F1038" s="178">
        <v>8273</v>
      </c>
      <c r="G1038" s="178">
        <v>4073.04</v>
      </c>
      <c r="H1038" s="178">
        <v>8273</v>
      </c>
      <c r="I1038" s="178">
        <v>7611.12</v>
      </c>
    </row>
    <row r="1039" spans="1:9">
      <c r="A1039" t="s">
        <v>1247</v>
      </c>
      <c r="B1039" t="s">
        <v>1248</v>
      </c>
      <c r="C1039" s="178">
        <v>1376.94</v>
      </c>
      <c r="D1039" s="178">
        <v>1448</v>
      </c>
      <c r="E1039" s="178">
        <v>1424.35</v>
      </c>
      <c r="F1039" s="178">
        <v>1476</v>
      </c>
      <c r="G1039" s="178">
        <v>1350.99</v>
      </c>
      <c r="H1039" s="178">
        <v>1502</v>
      </c>
      <c r="I1039" s="178">
        <v>1571.7</v>
      </c>
    </row>
    <row r="1040" spans="1:9">
      <c r="B1040" t="s">
        <v>753</v>
      </c>
      <c r="C1040" t="s">
        <v>753</v>
      </c>
      <c r="D1040" t="s">
        <v>753</v>
      </c>
      <c r="E1040" t="s">
        <v>753</v>
      </c>
    </row>
    <row r="1041" spans="1:9">
      <c r="F1041" t="s">
        <v>753</v>
      </c>
      <c r="G1041" t="s">
        <v>753</v>
      </c>
      <c r="H1041" t="s">
        <v>753</v>
      </c>
      <c r="I1041" t="s">
        <v>753</v>
      </c>
    </row>
    <row r="1042" spans="1:9">
      <c r="A1042" t="s">
        <v>984</v>
      </c>
      <c r="B1042" s="178">
        <v>76986</v>
      </c>
      <c r="C1042" s="178">
        <v>75346.11</v>
      </c>
      <c r="D1042" s="178">
        <v>77492</v>
      </c>
      <c r="E1042" s="178">
        <v>75018.009999999995</v>
      </c>
      <c r="F1042" s="178">
        <v>77834</v>
      </c>
      <c r="G1042" s="178">
        <v>77324.27</v>
      </c>
      <c r="H1042" s="178">
        <v>78799</v>
      </c>
      <c r="I1042" s="178">
        <v>81398.789999999994</v>
      </c>
    </row>
    <row r="1044" spans="1:9">
      <c r="A1044" t="s">
        <v>170</v>
      </c>
    </row>
    <row r="1045" spans="1:9">
      <c r="A1045" t="s">
        <v>764</v>
      </c>
    </row>
    <row r="1046" spans="1:9">
      <c r="A1046" t="s">
        <v>1249</v>
      </c>
      <c r="B1046" t="s">
        <v>1063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500</v>
      </c>
      <c r="I1046">
        <v>0</v>
      </c>
    </row>
    <row r="1047" spans="1:9">
      <c r="A1047" t="s">
        <v>1250</v>
      </c>
      <c r="B1047" t="s">
        <v>1251</v>
      </c>
      <c r="C1047">
        <v>285.87</v>
      </c>
      <c r="D1047">
        <v>500</v>
      </c>
      <c r="E1047">
        <v>646.46</v>
      </c>
      <c r="F1047">
        <v>730</v>
      </c>
      <c r="G1047">
        <v>868.19</v>
      </c>
      <c r="H1047">
        <v>690</v>
      </c>
      <c r="I1047">
        <v>354.44</v>
      </c>
    </row>
    <row r="1048" spans="1:9">
      <c r="A1048" t="s">
        <v>1252</v>
      </c>
      <c r="B1048" t="s">
        <v>1253</v>
      </c>
      <c r="C1048">
        <v>0</v>
      </c>
      <c r="D1048">
        <v>250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>
      <c r="A1049" t="s">
        <v>1254</v>
      </c>
      <c r="B1049">
        <v>750</v>
      </c>
      <c r="C1049">
        <v>951.78</v>
      </c>
      <c r="D1049" s="178">
        <v>1100</v>
      </c>
      <c r="E1049" s="178">
        <v>1135.97</v>
      </c>
      <c r="F1049">
        <v>750</v>
      </c>
      <c r="G1049">
        <v>761.59</v>
      </c>
      <c r="H1049">
        <v>802</v>
      </c>
      <c r="I1049">
        <v>604.12</v>
      </c>
    </row>
    <row r="1050" spans="1:9">
      <c r="A1050" t="s">
        <v>1255</v>
      </c>
      <c r="B1050">
        <v>500</v>
      </c>
      <c r="C1050">
        <v>0</v>
      </c>
      <c r="D1050">
        <v>500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>
      <c r="A1051" t="s">
        <v>1256</v>
      </c>
      <c r="B1051">
        <v>400</v>
      </c>
      <c r="C1051">
        <v>0</v>
      </c>
      <c r="D1051">
        <v>800</v>
      </c>
      <c r="E1051">
        <v>57</v>
      </c>
      <c r="F1051">
        <v>900</v>
      </c>
      <c r="G1051">
        <v>858.66</v>
      </c>
      <c r="H1051">
        <v>410</v>
      </c>
      <c r="I1051">
        <v>10</v>
      </c>
    </row>
    <row r="1052" spans="1:9">
      <c r="A1052" t="s">
        <v>1257</v>
      </c>
      <c r="B1052">
        <v>500</v>
      </c>
      <c r="C1052">
        <v>0</v>
      </c>
      <c r="D1052">
        <v>500</v>
      </c>
      <c r="E1052">
        <v>300</v>
      </c>
      <c r="F1052">
        <v>200</v>
      </c>
      <c r="G1052">
        <v>150</v>
      </c>
      <c r="H1052">
        <v>75</v>
      </c>
      <c r="I1052">
        <v>0</v>
      </c>
    </row>
    <row r="1053" spans="1:9">
      <c r="A1053" t="s">
        <v>1258</v>
      </c>
      <c r="B1053" t="s">
        <v>1259</v>
      </c>
      <c r="C1053">
        <v>0</v>
      </c>
      <c r="D1053">
        <v>750</v>
      </c>
      <c r="E1053">
        <v>517</v>
      </c>
      <c r="F1053">
        <v>450</v>
      </c>
      <c r="G1053">
        <v>412</v>
      </c>
      <c r="H1053">
        <v>220</v>
      </c>
      <c r="I1053">
        <v>298</v>
      </c>
    </row>
    <row r="1054" spans="1:9">
      <c r="A1054" t="s">
        <v>1260</v>
      </c>
      <c r="B1054" t="s">
        <v>883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200</v>
      </c>
      <c r="I1054">
        <v>0</v>
      </c>
    </row>
    <row r="1055" spans="1:9">
      <c r="A1055" t="s">
        <v>1261</v>
      </c>
      <c r="B1055" s="178">
        <v>20000</v>
      </c>
      <c r="C1055" s="178">
        <v>3487.5</v>
      </c>
      <c r="D1055" s="178">
        <v>1000</v>
      </c>
      <c r="E1055" s="178">
        <v>1407.5</v>
      </c>
      <c r="F1055">
        <v>0</v>
      </c>
      <c r="G1055">
        <v>0</v>
      </c>
      <c r="H1055">
        <v>0</v>
      </c>
      <c r="I1055">
        <v>0</v>
      </c>
    </row>
    <row r="1056" spans="1:9">
      <c r="A1056" t="s">
        <v>1262</v>
      </c>
      <c r="B1056">
        <v>300</v>
      </c>
      <c r="C1056">
        <v>0</v>
      </c>
      <c r="D1056">
        <v>300</v>
      </c>
      <c r="E1056">
        <v>0</v>
      </c>
      <c r="F1056">
        <v>200</v>
      </c>
      <c r="G1056">
        <v>0</v>
      </c>
      <c r="H1056">
        <v>500</v>
      </c>
      <c r="I1056">
        <v>189.99</v>
      </c>
    </row>
    <row r="1057" spans="1:9">
      <c r="B1057" t="s">
        <v>753</v>
      </c>
      <c r="C1057" t="s">
        <v>753</v>
      </c>
      <c r="D1057" t="s">
        <v>753</v>
      </c>
      <c r="E1057" t="s">
        <v>753</v>
      </c>
    </row>
    <row r="1058" spans="1:9">
      <c r="F1058" t="s">
        <v>753</v>
      </c>
      <c r="G1058" t="s">
        <v>753</v>
      </c>
      <c r="H1058" t="s">
        <v>753</v>
      </c>
      <c r="I1058" t="s">
        <v>753</v>
      </c>
    </row>
    <row r="1059" spans="1:9">
      <c r="A1059" t="s">
        <v>168</v>
      </c>
      <c r="B1059" s="178">
        <v>25700</v>
      </c>
      <c r="C1059" s="178">
        <v>4725.1499999999996</v>
      </c>
      <c r="D1059" s="178">
        <v>5700</v>
      </c>
      <c r="E1059" s="178">
        <v>4063.93</v>
      </c>
      <c r="F1059" s="178">
        <v>3230</v>
      </c>
      <c r="G1059" s="178">
        <v>3050.44</v>
      </c>
      <c r="H1059" s="178">
        <v>3397</v>
      </c>
      <c r="I1059" s="178">
        <v>1456.55</v>
      </c>
    </row>
    <row r="1061" spans="1:9">
      <c r="A1061" t="s">
        <v>138</v>
      </c>
    </row>
    <row r="1062" spans="1:9">
      <c r="A1062" t="s">
        <v>766</v>
      </c>
    </row>
    <row r="1063" spans="1:9">
      <c r="A1063" t="s">
        <v>1263</v>
      </c>
      <c r="B1063">
        <v>400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>
      <c r="A1064" t="s">
        <v>1264</v>
      </c>
      <c r="B1064" t="s">
        <v>1265</v>
      </c>
      <c r="C1064">
        <v>0</v>
      </c>
      <c r="D1064">
        <v>500</v>
      </c>
      <c r="E1064">
        <v>300</v>
      </c>
      <c r="F1064">
        <v>250</v>
      </c>
      <c r="G1064">
        <v>43.94</v>
      </c>
      <c r="H1064">
        <v>177.54</v>
      </c>
      <c r="I1064">
        <v>136.51</v>
      </c>
    </row>
    <row r="1065" spans="1:9">
      <c r="A1065" t="s">
        <v>1266</v>
      </c>
      <c r="B1065" t="s">
        <v>1267</v>
      </c>
      <c r="C1065" s="178">
        <v>1224.53</v>
      </c>
      <c r="D1065" s="178">
        <v>1800</v>
      </c>
      <c r="E1065" s="178">
        <v>1073.04</v>
      </c>
      <c r="F1065" s="178">
        <v>1125</v>
      </c>
      <c r="G1065">
        <v>987.7</v>
      </c>
      <c r="H1065" s="178">
        <v>1320</v>
      </c>
      <c r="I1065" s="178">
        <v>1257.06</v>
      </c>
    </row>
    <row r="1066" spans="1:9">
      <c r="A1066" t="s">
        <v>1268</v>
      </c>
      <c r="B1066">
        <v>250</v>
      </c>
      <c r="C1066">
        <v>0</v>
      </c>
      <c r="D1066">
        <v>250</v>
      </c>
      <c r="E1066">
        <v>0</v>
      </c>
      <c r="F1066">
        <v>125</v>
      </c>
      <c r="G1066">
        <v>0</v>
      </c>
      <c r="H1066">
        <v>0</v>
      </c>
      <c r="I1066">
        <v>0</v>
      </c>
    </row>
    <row r="1067" spans="1:9">
      <c r="A1067" t="s">
        <v>1269</v>
      </c>
      <c r="B1067">
        <v>400</v>
      </c>
      <c r="C1067">
        <v>58</v>
      </c>
      <c r="D1067">
        <v>400</v>
      </c>
      <c r="E1067">
        <v>117.49</v>
      </c>
      <c r="F1067">
        <v>400</v>
      </c>
      <c r="G1067">
        <v>364.11</v>
      </c>
      <c r="H1067">
        <v>695</v>
      </c>
      <c r="I1067">
        <v>100</v>
      </c>
    </row>
    <row r="1068" spans="1:9">
      <c r="A1068" t="s">
        <v>1270</v>
      </c>
      <c r="B1068">
        <v>250</v>
      </c>
      <c r="C1068">
        <v>55</v>
      </c>
      <c r="D1068">
        <v>250</v>
      </c>
      <c r="E1068">
        <v>0</v>
      </c>
      <c r="F1068">
        <v>20</v>
      </c>
      <c r="G1068">
        <v>8</v>
      </c>
      <c r="H1068">
        <v>0</v>
      </c>
      <c r="I1068">
        <v>0</v>
      </c>
    </row>
    <row r="1069" spans="1:9">
      <c r="B1069" t="s">
        <v>753</v>
      </c>
      <c r="C1069" t="s">
        <v>753</v>
      </c>
      <c r="D1069" t="s">
        <v>753</v>
      </c>
      <c r="E1069" t="s">
        <v>753</v>
      </c>
    </row>
    <row r="1070" spans="1:9">
      <c r="F1070" t="s">
        <v>753</v>
      </c>
      <c r="G1070" t="s">
        <v>753</v>
      </c>
      <c r="H1070" t="s">
        <v>753</v>
      </c>
      <c r="I1070" t="s">
        <v>753</v>
      </c>
    </row>
    <row r="1071" spans="1:9">
      <c r="A1071" t="s">
        <v>161</v>
      </c>
      <c r="B1071" s="178">
        <v>4100</v>
      </c>
      <c r="C1071" s="178">
        <v>1337.53</v>
      </c>
      <c r="D1071" s="178">
        <v>3200</v>
      </c>
      <c r="E1071" s="178">
        <v>1490.53</v>
      </c>
      <c r="F1071" s="178">
        <v>1920</v>
      </c>
      <c r="G1071" s="178">
        <v>1403.75</v>
      </c>
      <c r="H1071" s="178">
        <v>2192.54</v>
      </c>
      <c r="I1071" s="178">
        <v>1493.57</v>
      </c>
    </row>
    <row r="1073" spans="1:9">
      <c r="A1073" t="s">
        <v>165</v>
      </c>
    </row>
    <row r="1074" spans="1:9">
      <c r="A1074" t="s">
        <v>776</v>
      </c>
    </row>
    <row r="1075" spans="1:9">
      <c r="A1075" t="s">
        <v>1271</v>
      </c>
      <c r="B1075" t="s">
        <v>1272</v>
      </c>
      <c r="C1075">
        <v>0</v>
      </c>
      <c r="D1075">
        <v>250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>
      <c r="A1076" t="s">
        <v>1273</v>
      </c>
      <c r="B1076" s="178">
        <v>1000</v>
      </c>
      <c r="C1076">
        <v>16.440000000000001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>
      <c r="B1077" t="s">
        <v>753</v>
      </c>
      <c r="C1077" t="s">
        <v>753</v>
      </c>
      <c r="D1077" t="s">
        <v>753</v>
      </c>
      <c r="E1077" t="s">
        <v>753</v>
      </c>
    </row>
    <row r="1078" spans="1:9">
      <c r="F1078" t="s">
        <v>753</v>
      </c>
      <c r="G1078" t="s">
        <v>753</v>
      </c>
      <c r="H1078" t="s">
        <v>753</v>
      </c>
      <c r="I1078" t="s">
        <v>753</v>
      </c>
    </row>
    <row r="1079" spans="1:9">
      <c r="A1079" t="s">
        <v>166</v>
      </c>
      <c r="B1079" s="178">
        <v>1250</v>
      </c>
      <c r="C1079">
        <v>16.440000000000001</v>
      </c>
      <c r="D1079">
        <v>250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>
      <c r="B1080" t="s">
        <v>760</v>
      </c>
      <c r="C1080" t="s">
        <v>760</v>
      </c>
      <c r="D1080" t="s">
        <v>758</v>
      </c>
    </row>
    <row r="1081" spans="1:9">
      <c r="D1081" t="s">
        <v>772</v>
      </c>
      <c r="E1081" t="s">
        <v>767</v>
      </c>
      <c r="F1081" t="s">
        <v>750</v>
      </c>
      <c r="G1081" t="s">
        <v>767</v>
      </c>
      <c r="H1081" t="s">
        <v>750</v>
      </c>
      <c r="I1081" t="s">
        <v>822</v>
      </c>
    </row>
    <row r="1082" spans="1:9">
      <c r="I1082" t="s">
        <v>765</v>
      </c>
    </row>
    <row r="1084" spans="1:9">
      <c r="A1084" t="s">
        <v>176</v>
      </c>
      <c r="B1084" s="178">
        <v>108036</v>
      </c>
      <c r="C1084" s="178">
        <v>81425.23</v>
      </c>
      <c r="D1084" s="178">
        <v>86642</v>
      </c>
      <c r="E1084" s="178">
        <v>80572.47</v>
      </c>
      <c r="F1084" s="178">
        <v>82984</v>
      </c>
      <c r="G1084" s="178">
        <v>81778.460000000006</v>
      </c>
      <c r="H1084" s="178">
        <v>84388.54</v>
      </c>
      <c r="I1084" s="178">
        <v>84348.91</v>
      </c>
    </row>
    <row r="1085" spans="1:9">
      <c r="A1085" t="s">
        <v>794</v>
      </c>
    </row>
    <row r="1086" spans="1:9">
      <c r="A1086" s="177">
        <v>42298.636805555558</v>
      </c>
      <c r="D1086" t="s">
        <v>795</v>
      </c>
      <c r="E1086" t="s">
        <v>796</v>
      </c>
      <c r="I1086" t="s">
        <v>1274</v>
      </c>
    </row>
    <row r="1087" spans="1:9">
      <c r="D1087" t="s">
        <v>798</v>
      </c>
      <c r="E1087" t="s">
        <v>799</v>
      </c>
    </row>
    <row r="1088" spans="1:9">
      <c r="D1088" t="s">
        <v>800</v>
      </c>
      <c r="E1088" t="s">
        <v>801</v>
      </c>
    </row>
    <row r="1089" spans="1:9">
      <c r="A1089" t="s">
        <v>747</v>
      </c>
    </row>
    <row r="1091" spans="1:9">
      <c r="C1091" t="s">
        <v>802</v>
      </c>
      <c r="E1091" t="s">
        <v>802</v>
      </c>
      <c r="G1091" t="s">
        <v>802</v>
      </c>
      <c r="I1091" t="s">
        <v>802</v>
      </c>
    </row>
    <row r="1092" spans="1:9">
      <c r="B1092" t="s">
        <v>803</v>
      </c>
      <c r="C1092" t="s">
        <v>804</v>
      </c>
      <c r="D1092" t="s">
        <v>805</v>
      </c>
      <c r="E1092" t="s">
        <v>806</v>
      </c>
      <c r="F1092" t="s">
        <v>803</v>
      </c>
      <c r="G1092" t="s">
        <v>807</v>
      </c>
      <c r="H1092" t="s">
        <v>803</v>
      </c>
      <c r="I1092" t="s">
        <v>808</v>
      </c>
    </row>
    <row r="1093" spans="1:9">
      <c r="A1093" t="s">
        <v>970</v>
      </c>
      <c r="B1093" t="s">
        <v>809</v>
      </c>
      <c r="C1093" t="s">
        <v>810</v>
      </c>
      <c r="D1093" t="s">
        <v>811</v>
      </c>
      <c r="E1093" t="s">
        <v>812</v>
      </c>
      <c r="F1093" t="s">
        <v>809</v>
      </c>
      <c r="G1093" t="s">
        <v>812</v>
      </c>
      <c r="H1093" t="s">
        <v>809</v>
      </c>
      <c r="I1093" t="s">
        <v>813</v>
      </c>
    </row>
    <row r="1094" spans="1:9">
      <c r="A1094" t="s">
        <v>814</v>
      </c>
      <c r="B1094" t="s">
        <v>767</v>
      </c>
      <c r="C1094" t="s">
        <v>760</v>
      </c>
      <c r="D1094" t="s">
        <v>760</v>
      </c>
      <c r="E1094" t="s">
        <v>767</v>
      </c>
      <c r="F1094" t="s">
        <v>750</v>
      </c>
      <c r="G1094" t="s">
        <v>767</v>
      </c>
      <c r="H1094" t="s">
        <v>750</v>
      </c>
      <c r="I1094" t="s">
        <v>767</v>
      </c>
    </row>
    <row r="1095" spans="1:9">
      <c r="A1095" t="s">
        <v>143</v>
      </c>
    </row>
    <row r="1096" spans="1:9">
      <c r="A1096" t="s">
        <v>782</v>
      </c>
    </row>
    <row r="1098" spans="1:9">
      <c r="A1098" t="s">
        <v>774</v>
      </c>
    </row>
    <row r="1099" spans="1:9">
      <c r="A1099" t="s">
        <v>767</v>
      </c>
    </row>
    <row r="1100" spans="1:9">
      <c r="A1100" t="s">
        <v>1275</v>
      </c>
      <c r="B1100">
        <v>0</v>
      </c>
      <c r="C1100">
        <v>0</v>
      </c>
      <c r="D1100" s="178">
        <v>50000</v>
      </c>
      <c r="E1100" s="178">
        <v>54251.32</v>
      </c>
      <c r="F1100" s="178">
        <v>58700</v>
      </c>
      <c r="G1100" s="178">
        <v>61809.56</v>
      </c>
      <c r="H1100" s="178">
        <v>115000</v>
      </c>
      <c r="I1100" s="178">
        <v>114908.59</v>
      </c>
    </row>
    <row r="1101" spans="1:9">
      <c r="A1101" t="s">
        <v>1276</v>
      </c>
      <c r="B1101">
        <v>0</v>
      </c>
      <c r="C1101">
        <v>0</v>
      </c>
      <c r="D1101">
        <v>0</v>
      </c>
      <c r="E1101" s="178">
        <v>8175</v>
      </c>
      <c r="F1101" s="178">
        <v>23811</v>
      </c>
      <c r="G1101" s="178">
        <v>16364.53</v>
      </c>
      <c r="H1101">
        <v>0</v>
      </c>
      <c r="I1101">
        <v>855</v>
      </c>
    </row>
    <row r="1102" spans="1:9">
      <c r="A1102" t="s">
        <v>1277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>
      <c r="A1103" t="s">
        <v>1278</v>
      </c>
      <c r="B1103">
        <v>0</v>
      </c>
      <c r="C1103">
        <v>0</v>
      </c>
      <c r="D1103" s="178">
        <v>3505</v>
      </c>
      <c r="E1103" s="178">
        <v>4369.72</v>
      </c>
      <c r="F1103" s="178">
        <v>4769</v>
      </c>
      <c r="G1103" s="178">
        <v>5440.05</v>
      </c>
      <c r="H1103" s="178">
        <v>5932</v>
      </c>
      <c r="I1103" s="178">
        <v>6798.9</v>
      </c>
    </row>
    <row r="1104" spans="1:9">
      <c r="A1104" t="s">
        <v>1279</v>
      </c>
      <c r="B1104">
        <v>0</v>
      </c>
      <c r="C1104">
        <v>0</v>
      </c>
      <c r="D1104">
        <v>51</v>
      </c>
      <c r="E1104">
        <v>38.520000000000003</v>
      </c>
      <c r="F1104">
        <v>51</v>
      </c>
      <c r="G1104">
        <v>55.64</v>
      </c>
      <c r="H1104">
        <v>51</v>
      </c>
      <c r="I1104">
        <v>89.79</v>
      </c>
    </row>
    <row r="1105" spans="1:9">
      <c r="A1105" t="s">
        <v>1280</v>
      </c>
      <c r="B1105">
        <v>0</v>
      </c>
      <c r="C1105">
        <v>0</v>
      </c>
      <c r="D1105" s="178">
        <v>2720</v>
      </c>
      <c r="E1105" s="178">
        <v>3712.57</v>
      </c>
      <c r="F1105" s="178">
        <v>5271</v>
      </c>
      <c r="G1105" s="178">
        <v>4788.34</v>
      </c>
      <c r="H1105" s="178">
        <v>5800</v>
      </c>
      <c r="I1105" s="178">
        <v>6789.28</v>
      </c>
    </row>
    <row r="1106" spans="1:9">
      <c r="A1106" t="s">
        <v>1281</v>
      </c>
      <c r="B1106">
        <v>0</v>
      </c>
      <c r="C1106">
        <v>0</v>
      </c>
      <c r="D1106">
        <v>870</v>
      </c>
      <c r="E1106">
        <v>868.29</v>
      </c>
      <c r="F1106" s="178">
        <v>1233</v>
      </c>
      <c r="G1106" s="178">
        <v>1119.81</v>
      </c>
      <c r="H1106" s="178">
        <v>1312</v>
      </c>
      <c r="I1106" s="178">
        <v>1587.85</v>
      </c>
    </row>
    <row r="1107" spans="1:9">
      <c r="A1107" t="s">
        <v>1282</v>
      </c>
      <c r="B1107">
        <v>0</v>
      </c>
      <c r="C1107">
        <v>0</v>
      </c>
      <c r="D1107">
        <v>0</v>
      </c>
      <c r="E1107">
        <v>0</v>
      </c>
      <c r="F1107" s="178">
        <v>6874</v>
      </c>
      <c r="G1107">
        <v>0</v>
      </c>
      <c r="H1107" s="178">
        <v>9845</v>
      </c>
      <c r="I1107" s="178">
        <v>9057.36</v>
      </c>
    </row>
    <row r="1108" spans="1:9">
      <c r="A1108" t="s">
        <v>1283</v>
      </c>
      <c r="B1108">
        <v>0</v>
      </c>
      <c r="C1108">
        <v>0</v>
      </c>
      <c r="D1108">
        <v>227</v>
      </c>
      <c r="E1108">
        <v>223.29</v>
      </c>
      <c r="F1108">
        <v>322</v>
      </c>
      <c r="G1108">
        <v>294.73</v>
      </c>
      <c r="H1108">
        <v>343</v>
      </c>
      <c r="I1108">
        <v>358.91</v>
      </c>
    </row>
    <row r="1109" spans="1:9">
      <c r="B1109" t="s">
        <v>753</v>
      </c>
      <c r="C1109" t="s">
        <v>753</v>
      </c>
      <c r="D1109" t="s">
        <v>753</v>
      </c>
      <c r="E1109" t="s">
        <v>753</v>
      </c>
    </row>
    <row r="1110" spans="1:9">
      <c r="F1110" t="s">
        <v>753</v>
      </c>
      <c r="G1110" t="s">
        <v>753</v>
      </c>
      <c r="H1110" t="s">
        <v>753</v>
      </c>
      <c r="I1110" t="s">
        <v>753</v>
      </c>
    </row>
    <row r="1111" spans="1:9">
      <c r="A1111" t="s">
        <v>984</v>
      </c>
      <c r="B1111">
        <v>0</v>
      </c>
      <c r="C1111">
        <v>0</v>
      </c>
      <c r="D1111" s="178">
        <v>57373</v>
      </c>
      <c r="E1111" s="178">
        <v>71638.710000000006</v>
      </c>
      <c r="F1111" s="178">
        <v>101031</v>
      </c>
      <c r="G1111" s="178">
        <v>89872.66</v>
      </c>
      <c r="H1111" s="178">
        <v>138283</v>
      </c>
      <c r="I1111" s="178">
        <v>140445.68</v>
      </c>
    </row>
    <row r="1113" spans="1:9">
      <c r="A1113" t="s">
        <v>170</v>
      </c>
    </row>
    <row r="1114" spans="1:9">
      <c r="A1114" t="s">
        <v>764</v>
      </c>
    </row>
    <row r="1115" spans="1:9">
      <c r="A1115" t="s">
        <v>1284</v>
      </c>
      <c r="B1115" t="s">
        <v>987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>
      <c r="A1116" t="s">
        <v>1285</v>
      </c>
      <c r="B1116" t="s">
        <v>1286</v>
      </c>
      <c r="C1116">
        <v>0</v>
      </c>
      <c r="D1116">
        <v>0</v>
      </c>
      <c r="E1116">
        <v>0</v>
      </c>
      <c r="F1116">
        <v>0</v>
      </c>
      <c r="G1116">
        <v>0</v>
      </c>
      <c r="H1116" s="178">
        <v>47750</v>
      </c>
      <c r="I1116" s="178">
        <v>23247.67</v>
      </c>
    </row>
    <row r="1117" spans="1:9">
      <c r="A1117" t="s">
        <v>1287</v>
      </c>
      <c r="B1117" t="s">
        <v>1288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150</v>
      </c>
      <c r="I1117">
        <v>150</v>
      </c>
    </row>
    <row r="1118" spans="1:9">
      <c r="A1118" t="s">
        <v>1289</v>
      </c>
      <c r="B1118" t="s">
        <v>1290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>
      <c r="A1119" t="s">
        <v>1291</v>
      </c>
      <c r="B1119" t="s">
        <v>1292</v>
      </c>
      <c r="C1119">
        <v>0</v>
      </c>
      <c r="D1119" s="178">
        <v>28000</v>
      </c>
      <c r="E1119" s="178">
        <v>28081.98</v>
      </c>
      <c r="F1119" s="178">
        <v>15000</v>
      </c>
      <c r="G1119" s="178">
        <v>14452.78</v>
      </c>
      <c r="H1119" s="178">
        <v>11200</v>
      </c>
      <c r="I1119" s="178">
        <v>8517.08</v>
      </c>
    </row>
    <row r="1120" spans="1:9">
      <c r="A1120" t="s">
        <v>1293</v>
      </c>
      <c r="B1120">
        <v>0</v>
      </c>
      <c r="C1120">
        <v>0</v>
      </c>
      <c r="D1120" s="178">
        <v>1000</v>
      </c>
      <c r="E1120">
        <v>944.97</v>
      </c>
      <c r="F1120" s="178">
        <v>3250</v>
      </c>
      <c r="G1120" s="178">
        <v>3213.07</v>
      </c>
      <c r="H1120">
        <v>0</v>
      </c>
      <c r="I1120">
        <v>0</v>
      </c>
    </row>
    <row r="1121" spans="1:9">
      <c r="A1121" t="s">
        <v>1294</v>
      </c>
      <c r="B1121">
        <v>0</v>
      </c>
      <c r="C1121">
        <v>0</v>
      </c>
      <c r="D1121" s="178">
        <v>1000</v>
      </c>
      <c r="E1121" s="178">
        <v>2524.4299999999998</v>
      </c>
      <c r="F1121" s="178">
        <v>2000</v>
      </c>
      <c r="G1121" s="178">
        <v>2996.68</v>
      </c>
      <c r="H1121" s="178">
        <v>7715</v>
      </c>
      <c r="I1121" s="178">
        <v>4884.78</v>
      </c>
    </row>
    <row r="1122" spans="1:9">
      <c r="A1122" t="s">
        <v>1295</v>
      </c>
      <c r="B1122">
        <v>0</v>
      </c>
      <c r="C1122">
        <v>0</v>
      </c>
      <c r="D1122">
        <v>500</v>
      </c>
      <c r="E1122">
        <v>500</v>
      </c>
      <c r="F1122">
        <v>500</v>
      </c>
      <c r="G1122">
        <v>750</v>
      </c>
      <c r="H1122">
        <v>0</v>
      </c>
      <c r="I1122" s="178">
        <v>1803.14</v>
      </c>
    </row>
    <row r="1123" spans="1:9">
      <c r="A1123" t="s">
        <v>1296</v>
      </c>
      <c r="B1123" t="s">
        <v>1297</v>
      </c>
      <c r="C1123">
        <v>0</v>
      </c>
      <c r="D1123">
        <v>0</v>
      </c>
      <c r="E1123">
        <v>0</v>
      </c>
      <c r="F1123" s="178">
        <v>33607</v>
      </c>
      <c r="G1123" s="178">
        <v>5835.34</v>
      </c>
      <c r="H1123" s="178">
        <v>51337</v>
      </c>
      <c r="I1123" s="178">
        <v>48963.22</v>
      </c>
    </row>
    <row r="1124" spans="1:9">
      <c r="A1124" t="s">
        <v>1298</v>
      </c>
      <c r="B1124" t="s">
        <v>1299</v>
      </c>
      <c r="C1124">
        <v>0</v>
      </c>
      <c r="D1124">
        <v>0</v>
      </c>
      <c r="E1124">
        <v>0</v>
      </c>
      <c r="F1124" s="178">
        <v>7500</v>
      </c>
      <c r="G1124" s="178">
        <v>7325.8</v>
      </c>
      <c r="H1124" s="178">
        <v>23423</v>
      </c>
      <c r="I1124" s="178">
        <v>23126.91</v>
      </c>
    </row>
    <row r="1125" spans="1:9">
      <c r="A1125" t="s">
        <v>1300</v>
      </c>
      <c r="B1125" t="s">
        <v>1301</v>
      </c>
      <c r="C1125">
        <v>0</v>
      </c>
      <c r="D1125">
        <v>0</v>
      </c>
      <c r="E1125">
        <v>0</v>
      </c>
      <c r="F1125">
        <v>900</v>
      </c>
      <c r="G1125">
        <v>738.48</v>
      </c>
      <c r="H1125" s="178">
        <v>36336</v>
      </c>
      <c r="I1125" s="178">
        <v>33326.81</v>
      </c>
    </row>
    <row r="1126" spans="1:9">
      <c r="A1126" t="s">
        <v>1302</v>
      </c>
      <c r="B1126" t="s">
        <v>1303</v>
      </c>
      <c r="C1126">
        <v>0</v>
      </c>
      <c r="D1126">
        <v>0</v>
      </c>
      <c r="E1126">
        <v>0</v>
      </c>
      <c r="F1126" s="178">
        <v>2400</v>
      </c>
      <c r="G1126" s="178">
        <v>3315.74</v>
      </c>
      <c r="H1126" s="178">
        <v>10857</v>
      </c>
      <c r="I1126" s="178">
        <v>6308.01</v>
      </c>
    </row>
    <row r="1127" spans="1:9">
      <c r="A1127" t="s">
        <v>1304</v>
      </c>
      <c r="B1127" t="s">
        <v>1305</v>
      </c>
      <c r="C1127">
        <v>0</v>
      </c>
      <c r="D1127">
        <v>0</v>
      </c>
      <c r="E1127">
        <v>0</v>
      </c>
      <c r="F1127" s="178">
        <v>12125</v>
      </c>
      <c r="G1127" s="178">
        <v>11954.82</v>
      </c>
      <c r="H1127" s="178">
        <v>21641</v>
      </c>
      <c r="I1127" s="178">
        <v>19017.599999999999</v>
      </c>
    </row>
    <row r="1128" spans="1:9">
      <c r="A1128" t="s">
        <v>1306</v>
      </c>
      <c r="B1128" t="s">
        <v>1307</v>
      </c>
      <c r="C1128">
        <v>0</v>
      </c>
      <c r="D1128">
        <v>0</v>
      </c>
      <c r="E1128">
        <v>0</v>
      </c>
      <c r="F1128" s="178">
        <v>1750</v>
      </c>
      <c r="G1128" s="178">
        <v>1091.3800000000001</v>
      </c>
      <c r="H1128" s="178">
        <v>1632</v>
      </c>
      <c r="I1128" s="178">
        <v>1133.08</v>
      </c>
    </row>
    <row r="1129" spans="1:9">
      <c r="A1129" t="s">
        <v>1308</v>
      </c>
      <c r="B1129" t="s">
        <v>1309</v>
      </c>
      <c r="C1129">
        <v>0</v>
      </c>
      <c r="D1129">
        <v>0</v>
      </c>
      <c r="E1129">
        <v>0</v>
      </c>
      <c r="F1129" s="178">
        <v>2700</v>
      </c>
      <c r="G1129" s="178">
        <v>2657.87</v>
      </c>
      <c r="H1129">
        <v>0</v>
      </c>
      <c r="I1129">
        <v>0</v>
      </c>
    </row>
    <row r="1130" spans="1:9">
      <c r="A1130" t="s">
        <v>1310</v>
      </c>
      <c r="B1130" t="s">
        <v>1311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>
      <c r="A1131" t="s">
        <v>1312</v>
      </c>
      <c r="B1131" t="s">
        <v>1313</v>
      </c>
      <c r="C1131">
        <v>0</v>
      </c>
      <c r="D1131">
        <v>0</v>
      </c>
      <c r="E1131">
        <v>0</v>
      </c>
      <c r="F1131" s="178">
        <v>5860</v>
      </c>
      <c r="G1131" s="178">
        <v>4529.3500000000004</v>
      </c>
      <c r="H1131" s="178">
        <v>9423</v>
      </c>
      <c r="I1131" s="178">
        <v>9086.7800000000007</v>
      </c>
    </row>
    <row r="1132" spans="1:9">
      <c r="A1132" t="s">
        <v>1314</v>
      </c>
      <c r="B1132" t="s">
        <v>1315</v>
      </c>
      <c r="C1132">
        <v>0</v>
      </c>
      <c r="D1132">
        <v>0</v>
      </c>
      <c r="E1132">
        <v>0</v>
      </c>
      <c r="F1132" s="178">
        <v>10000</v>
      </c>
      <c r="G1132" s="178">
        <v>8955.5400000000009</v>
      </c>
      <c r="H1132" s="178">
        <v>6332</v>
      </c>
      <c r="I1132" s="178">
        <v>6023.97</v>
      </c>
    </row>
    <row r="1133" spans="1:9">
      <c r="A1133" t="s">
        <v>1316</v>
      </c>
      <c r="B1133">
        <v>0</v>
      </c>
      <c r="C1133">
        <v>0</v>
      </c>
      <c r="D1133">
        <v>500</v>
      </c>
      <c r="E1133">
        <v>845.02</v>
      </c>
      <c r="F1133">
        <v>500</v>
      </c>
      <c r="G1133">
        <v>370.93</v>
      </c>
      <c r="H1133" s="178">
        <v>1500</v>
      </c>
      <c r="I1133" s="178">
        <v>1176.79</v>
      </c>
    </row>
    <row r="1134" spans="1:9">
      <c r="A1134" t="s">
        <v>1317</v>
      </c>
      <c r="B1134">
        <v>0</v>
      </c>
      <c r="C1134">
        <v>0</v>
      </c>
      <c r="D1134">
        <v>500</v>
      </c>
      <c r="E1134">
        <v>32.869999999999997</v>
      </c>
      <c r="F1134">
        <v>25</v>
      </c>
      <c r="G1134">
        <v>12.95</v>
      </c>
      <c r="H1134" s="178">
        <v>1000</v>
      </c>
      <c r="I1134">
        <v>475</v>
      </c>
    </row>
    <row r="1135" spans="1:9">
      <c r="A1135" t="s">
        <v>1318</v>
      </c>
      <c r="B1135" t="s">
        <v>1033</v>
      </c>
      <c r="C1135">
        <v>0</v>
      </c>
      <c r="D1135">
        <v>500</v>
      </c>
      <c r="E1135">
        <v>285</v>
      </c>
      <c r="F1135" s="178">
        <v>1000</v>
      </c>
      <c r="G1135">
        <v>285</v>
      </c>
      <c r="H1135">
        <v>976</v>
      </c>
      <c r="I1135">
        <v>28.56</v>
      </c>
    </row>
    <row r="1136" spans="1:9">
      <c r="A1136" t="s">
        <v>1319</v>
      </c>
      <c r="B1136" t="s">
        <v>1320</v>
      </c>
      <c r="C1136">
        <v>0</v>
      </c>
      <c r="D1136">
        <v>0</v>
      </c>
      <c r="E1136">
        <v>0</v>
      </c>
      <c r="F1136" s="178">
        <v>16700</v>
      </c>
      <c r="G1136" s="178">
        <v>18974.18</v>
      </c>
      <c r="H1136" s="178">
        <v>14340</v>
      </c>
      <c r="I1136" s="178">
        <v>13217.07</v>
      </c>
    </row>
    <row r="1137" spans="1:18">
      <c r="A1137" t="s">
        <v>1321</v>
      </c>
      <c r="B1137" t="s">
        <v>1320</v>
      </c>
      <c r="C1137">
        <v>0</v>
      </c>
      <c r="D1137">
        <v>0</v>
      </c>
      <c r="E1137">
        <v>0</v>
      </c>
      <c r="F1137" s="178">
        <v>8500</v>
      </c>
      <c r="G1137" s="178">
        <v>7222.83</v>
      </c>
      <c r="H1137">
        <v>0</v>
      </c>
      <c r="I1137">
        <v>0</v>
      </c>
    </row>
    <row r="1138" spans="1:18">
      <c r="A1138" t="s">
        <v>1322</v>
      </c>
      <c r="B1138" t="s">
        <v>1320</v>
      </c>
      <c r="C1138">
        <v>0</v>
      </c>
      <c r="D1138">
        <v>0</v>
      </c>
      <c r="E1138">
        <v>0</v>
      </c>
      <c r="F1138" s="178">
        <v>6550</v>
      </c>
      <c r="G1138" s="178">
        <v>2907.29</v>
      </c>
      <c r="H1138" s="178">
        <v>21840</v>
      </c>
      <c r="I1138" s="178">
        <v>24405.01</v>
      </c>
    </row>
    <row r="1139" spans="1:18">
      <c r="A1139" t="s">
        <v>1323</v>
      </c>
      <c r="B1139" t="s">
        <v>1320</v>
      </c>
      <c r="C1139">
        <v>0</v>
      </c>
      <c r="D1139">
        <v>0</v>
      </c>
      <c r="E1139">
        <v>0</v>
      </c>
      <c r="F1139" s="178">
        <v>6000</v>
      </c>
      <c r="G1139" s="178">
        <v>2419.9499999999998</v>
      </c>
      <c r="H1139" s="178">
        <v>3600</v>
      </c>
      <c r="I1139" s="178">
        <v>2602.66</v>
      </c>
    </row>
    <row r="1140" spans="1:18">
      <c r="A1140" t="s">
        <v>1324</v>
      </c>
      <c r="B1140">
        <v>0</v>
      </c>
      <c r="C1140">
        <v>0</v>
      </c>
      <c r="D1140" s="178">
        <v>25000</v>
      </c>
      <c r="E1140" s="178">
        <v>27872.43</v>
      </c>
      <c r="F1140" s="178">
        <v>77300</v>
      </c>
      <c r="G1140" s="178">
        <v>72527.509999999995</v>
      </c>
      <c r="H1140" s="178">
        <v>31250</v>
      </c>
      <c r="I1140" s="178">
        <v>28098.02</v>
      </c>
    </row>
    <row r="1141" spans="1:18">
      <c r="A1141" t="s">
        <v>1325</v>
      </c>
      <c r="B1141" t="s">
        <v>1326</v>
      </c>
      <c r="C1141">
        <v>0</v>
      </c>
      <c r="D1141">
        <v>0</v>
      </c>
      <c r="E1141">
        <v>0</v>
      </c>
      <c r="F1141" s="178">
        <v>4600</v>
      </c>
      <c r="G1141" s="178">
        <v>4564.03</v>
      </c>
      <c r="H1141" s="178">
        <v>3372</v>
      </c>
      <c r="I1141" s="178">
        <v>3372</v>
      </c>
    </row>
    <row r="1142" spans="1:18">
      <c r="A1142" t="s">
        <v>1327</v>
      </c>
      <c r="B1142" t="s">
        <v>1326</v>
      </c>
      <c r="C1142">
        <v>0</v>
      </c>
      <c r="D1142">
        <v>0</v>
      </c>
      <c r="E1142">
        <v>0</v>
      </c>
      <c r="F1142" s="178">
        <v>1445</v>
      </c>
      <c r="G1142" s="178">
        <v>1469.29</v>
      </c>
      <c r="H1142" s="178">
        <v>3048</v>
      </c>
      <c r="I1142" s="178">
        <v>3071.06</v>
      </c>
    </row>
    <row r="1143" spans="1:18">
      <c r="A1143" t="s">
        <v>1328</v>
      </c>
      <c r="B1143" t="s">
        <v>1320</v>
      </c>
      <c r="C1143">
        <v>0</v>
      </c>
      <c r="D1143">
        <v>0</v>
      </c>
      <c r="E1143">
        <v>0</v>
      </c>
      <c r="F1143">
        <v>260</v>
      </c>
      <c r="G1143">
        <v>253.74</v>
      </c>
      <c r="H1143">
        <v>0</v>
      </c>
      <c r="I1143">
        <v>0</v>
      </c>
    </row>
    <row r="1144" spans="1:18">
      <c r="A1144" t="s">
        <v>1329</v>
      </c>
      <c r="B1144" t="s">
        <v>1320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18">
      <c r="A1145" t="s">
        <v>1330</v>
      </c>
      <c r="B1145" t="s">
        <v>1320</v>
      </c>
      <c r="C1145">
        <v>0</v>
      </c>
      <c r="D1145">
        <v>0</v>
      </c>
      <c r="E1145">
        <v>0</v>
      </c>
      <c r="F1145" s="178">
        <v>9790</v>
      </c>
      <c r="G1145" s="178">
        <v>7318.51</v>
      </c>
      <c r="H1145" s="178">
        <v>7792</v>
      </c>
      <c r="I1145" s="178">
        <v>3002.25</v>
      </c>
    </row>
    <row r="1146" spans="1:18">
      <c r="A1146" t="s">
        <v>1331</v>
      </c>
      <c r="B1146" t="s">
        <v>1320</v>
      </c>
      <c r="C1146">
        <v>0</v>
      </c>
      <c r="D1146">
        <v>0</v>
      </c>
      <c r="E1146">
        <v>0</v>
      </c>
      <c r="F1146">
        <v>250</v>
      </c>
      <c r="G1146">
        <v>159.94999999999999</v>
      </c>
      <c r="H1146">
        <v>600</v>
      </c>
      <c r="I1146">
        <v>0</v>
      </c>
      <c r="Q1146" t="s">
        <v>2272</v>
      </c>
      <c r="R1146">
        <f>K1146-J1146</f>
        <v>0</v>
      </c>
    </row>
    <row r="1147" spans="1:18">
      <c r="A1147" t="s">
        <v>794</v>
      </c>
    </row>
    <row r="1148" spans="1:18">
      <c r="A1148" s="177">
        <v>42298.636805555558</v>
      </c>
      <c r="D1148" t="s">
        <v>795</v>
      </c>
      <c r="E1148" t="s">
        <v>796</v>
      </c>
      <c r="I1148" t="s">
        <v>1332</v>
      </c>
    </row>
    <row r="1149" spans="1:18">
      <c r="D1149" t="s">
        <v>798</v>
      </c>
      <c r="E1149" t="s">
        <v>799</v>
      </c>
    </row>
    <row r="1150" spans="1:18">
      <c r="D1150" t="s">
        <v>800</v>
      </c>
      <c r="E1150" t="s">
        <v>801</v>
      </c>
    </row>
    <row r="1151" spans="1:18">
      <c r="A1151" t="s">
        <v>747</v>
      </c>
    </row>
    <row r="1153" spans="1:9">
      <c r="C1153" t="s">
        <v>802</v>
      </c>
      <c r="E1153" t="s">
        <v>802</v>
      </c>
      <c r="G1153" t="s">
        <v>802</v>
      </c>
      <c r="I1153" t="s">
        <v>802</v>
      </c>
    </row>
    <row r="1154" spans="1:9">
      <c r="B1154" t="s">
        <v>803</v>
      </c>
      <c r="C1154" t="s">
        <v>804</v>
      </c>
      <c r="D1154" t="s">
        <v>805</v>
      </c>
      <c r="E1154" t="s">
        <v>806</v>
      </c>
      <c r="F1154" t="s">
        <v>803</v>
      </c>
      <c r="G1154" t="s">
        <v>807</v>
      </c>
      <c r="H1154" t="s">
        <v>803</v>
      </c>
      <c r="I1154" t="s">
        <v>808</v>
      </c>
    </row>
    <row r="1155" spans="1:9">
      <c r="A1155" t="s">
        <v>970</v>
      </c>
      <c r="B1155" t="s">
        <v>809</v>
      </c>
      <c r="C1155" t="s">
        <v>810</v>
      </c>
      <c r="D1155" t="s">
        <v>811</v>
      </c>
      <c r="E1155" t="s">
        <v>812</v>
      </c>
      <c r="F1155" t="s">
        <v>809</v>
      </c>
      <c r="G1155" t="s">
        <v>812</v>
      </c>
      <c r="H1155" t="s">
        <v>809</v>
      </c>
      <c r="I1155" t="s">
        <v>813</v>
      </c>
    </row>
    <row r="1156" spans="1:9">
      <c r="A1156" t="s">
        <v>814</v>
      </c>
      <c r="B1156" t="s">
        <v>767</v>
      </c>
      <c r="C1156" t="s">
        <v>760</v>
      </c>
      <c r="D1156" t="s">
        <v>760</v>
      </c>
      <c r="E1156" t="s">
        <v>767</v>
      </c>
      <c r="F1156" t="s">
        <v>750</v>
      </c>
      <c r="G1156" t="s">
        <v>767</v>
      </c>
      <c r="H1156" t="s">
        <v>750</v>
      </c>
      <c r="I1156" t="s">
        <v>767</v>
      </c>
    </row>
    <row r="1157" spans="1:9">
      <c r="A1157" t="s">
        <v>1333</v>
      </c>
      <c r="B1157" t="s">
        <v>1320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>
      <c r="B1158" t="s">
        <v>753</v>
      </c>
      <c r="C1158" t="s">
        <v>753</v>
      </c>
      <c r="D1158" t="s">
        <v>753</v>
      </c>
      <c r="E1158" t="s">
        <v>753</v>
      </c>
    </row>
    <row r="1159" spans="1:9">
      <c r="F1159" t="s">
        <v>753</v>
      </c>
      <c r="G1159" t="s">
        <v>753</v>
      </c>
      <c r="H1159" t="s">
        <v>753</v>
      </c>
      <c r="I1159" t="s">
        <v>753</v>
      </c>
    </row>
    <row r="1160" spans="1:9">
      <c r="A1160" t="s">
        <v>168</v>
      </c>
      <c r="B1160">
        <v>0</v>
      </c>
      <c r="C1160">
        <v>0</v>
      </c>
      <c r="D1160" s="178">
        <v>57000</v>
      </c>
      <c r="E1160" s="178">
        <v>61086.7</v>
      </c>
      <c r="F1160" s="178">
        <v>230512</v>
      </c>
      <c r="G1160" s="178">
        <v>186303.01</v>
      </c>
      <c r="H1160" s="178">
        <v>317114</v>
      </c>
      <c r="I1160" s="178">
        <v>265037.46999999997</v>
      </c>
    </row>
    <row r="1162" spans="1:9">
      <c r="A1162" t="s">
        <v>138</v>
      </c>
    </row>
    <row r="1163" spans="1:9">
      <c r="A1163" t="s">
        <v>766</v>
      </c>
    </row>
    <row r="1164" spans="1:9">
      <c r="A1164" t="s">
        <v>1334</v>
      </c>
      <c r="B1164">
        <v>0</v>
      </c>
      <c r="C1164">
        <v>0</v>
      </c>
      <c r="D1164" s="178">
        <v>1000</v>
      </c>
      <c r="E1164" s="178">
        <v>1314.39</v>
      </c>
      <c r="F1164" s="178">
        <v>1000</v>
      </c>
      <c r="G1164">
        <v>209.98</v>
      </c>
      <c r="H1164">
        <v>350</v>
      </c>
      <c r="I1164">
        <v>307.57</v>
      </c>
    </row>
    <row r="1165" spans="1:9">
      <c r="A1165" t="s">
        <v>1335</v>
      </c>
      <c r="B1165" t="s">
        <v>883</v>
      </c>
      <c r="C1165">
        <v>0</v>
      </c>
      <c r="D1165" s="178">
        <v>2500</v>
      </c>
      <c r="E1165" s="178">
        <v>1834.24</v>
      </c>
      <c r="F1165" s="178">
        <v>1500</v>
      </c>
      <c r="G1165" s="178">
        <v>1187.78</v>
      </c>
      <c r="H1165">
        <v>500</v>
      </c>
      <c r="I1165">
        <v>333.59</v>
      </c>
    </row>
    <row r="1166" spans="1:9">
      <c r="A1166" t="s">
        <v>1336</v>
      </c>
      <c r="B1166">
        <v>0</v>
      </c>
      <c r="C1166">
        <v>0</v>
      </c>
      <c r="D1166">
        <v>500</v>
      </c>
      <c r="E1166">
        <v>0</v>
      </c>
      <c r="F1166">
        <v>500</v>
      </c>
      <c r="G1166">
        <v>0</v>
      </c>
      <c r="H1166">
        <v>0</v>
      </c>
      <c r="I1166">
        <v>0</v>
      </c>
    </row>
    <row r="1167" spans="1:9">
      <c r="A1167" t="s">
        <v>1337</v>
      </c>
      <c r="B1167">
        <v>0</v>
      </c>
      <c r="C1167">
        <v>0</v>
      </c>
      <c r="D1167">
        <v>500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>
      <c r="A1168" t="s">
        <v>1338</v>
      </c>
      <c r="B1168" t="s">
        <v>1045</v>
      </c>
      <c r="C1168">
        <v>0</v>
      </c>
      <c r="D1168">
        <v>100</v>
      </c>
      <c r="E1168">
        <v>0</v>
      </c>
      <c r="F1168">
        <v>100</v>
      </c>
      <c r="G1168">
        <v>12.95</v>
      </c>
      <c r="H1168">
        <v>200</v>
      </c>
      <c r="I1168">
        <v>0</v>
      </c>
    </row>
    <row r="1169" spans="1:9">
      <c r="A1169" t="s">
        <v>1339</v>
      </c>
      <c r="B1169">
        <v>0</v>
      </c>
      <c r="C1169">
        <v>0</v>
      </c>
      <c r="D1169" s="178">
        <v>1000</v>
      </c>
      <c r="E1169">
        <v>216.99</v>
      </c>
      <c r="F1169" s="178">
        <v>1000</v>
      </c>
      <c r="G1169">
        <v>281.26</v>
      </c>
      <c r="H1169" s="178">
        <v>2520</v>
      </c>
      <c r="I1169" s="178">
        <v>2371.11</v>
      </c>
    </row>
    <row r="1170" spans="1:9">
      <c r="B1170" t="s">
        <v>753</v>
      </c>
      <c r="C1170" t="s">
        <v>753</v>
      </c>
      <c r="D1170" t="s">
        <v>753</v>
      </c>
      <c r="E1170" t="s">
        <v>753</v>
      </c>
    </row>
    <row r="1171" spans="1:9">
      <c r="F1171" t="s">
        <v>753</v>
      </c>
      <c r="G1171" t="s">
        <v>753</v>
      </c>
      <c r="H1171" t="s">
        <v>753</v>
      </c>
      <c r="I1171" t="s">
        <v>753</v>
      </c>
    </row>
    <row r="1172" spans="1:9">
      <c r="A1172" t="s">
        <v>161</v>
      </c>
      <c r="B1172">
        <v>0</v>
      </c>
      <c r="C1172">
        <v>0</v>
      </c>
      <c r="D1172" s="178">
        <v>5600</v>
      </c>
      <c r="E1172" s="178">
        <v>3365.62</v>
      </c>
      <c r="F1172" s="178">
        <v>4100</v>
      </c>
      <c r="G1172" s="178">
        <v>1691.97</v>
      </c>
      <c r="H1172" s="178">
        <v>3570</v>
      </c>
      <c r="I1172" s="178">
        <v>3012.27</v>
      </c>
    </row>
    <row r="1174" spans="1:9">
      <c r="A1174" t="s">
        <v>165</v>
      </c>
    </row>
    <row r="1175" spans="1:9">
      <c r="A1175" t="s">
        <v>776</v>
      </c>
    </row>
    <row r="1176" spans="1:9">
      <c r="A1176" t="s">
        <v>1340</v>
      </c>
      <c r="B1176">
        <v>0</v>
      </c>
      <c r="C1176">
        <v>0</v>
      </c>
      <c r="D1176" s="178">
        <v>35000</v>
      </c>
      <c r="E1176" s="178">
        <v>55472.55</v>
      </c>
      <c r="F1176" s="178">
        <v>5500</v>
      </c>
      <c r="G1176" s="178">
        <v>3817.8</v>
      </c>
      <c r="H1176">
        <v>0</v>
      </c>
      <c r="I1176">
        <v>0</v>
      </c>
    </row>
    <row r="1177" spans="1:9">
      <c r="A1177" t="s">
        <v>1341</v>
      </c>
      <c r="B1177" t="s">
        <v>1342</v>
      </c>
      <c r="C1177">
        <v>0</v>
      </c>
      <c r="D1177">
        <v>0</v>
      </c>
      <c r="E1177">
        <v>0</v>
      </c>
      <c r="F1177">
        <v>0</v>
      </c>
      <c r="G1177" s="178">
        <v>1272.8599999999999</v>
      </c>
      <c r="H1177">
        <v>0</v>
      </c>
      <c r="I1177">
        <v>0</v>
      </c>
    </row>
    <row r="1178" spans="1:9">
      <c r="A1178" t="s">
        <v>1343</v>
      </c>
      <c r="B1178">
        <v>0</v>
      </c>
      <c r="C1178">
        <v>0</v>
      </c>
      <c r="D1178">
        <v>0</v>
      </c>
      <c r="E1178">
        <v>0</v>
      </c>
      <c r="F1178">
        <v>0</v>
      </c>
      <c r="G1178" s="178">
        <v>219750</v>
      </c>
      <c r="H1178">
        <v>0</v>
      </c>
      <c r="I1178">
        <v>0</v>
      </c>
    </row>
    <row r="1179" spans="1:9">
      <c r="B1179" t="s">
        <v>753</v>
      </c>
      <c r="C1179" t="s">
        <v>753</v>
      </c>
      <c r="D1179" t="s">
        <v>753</v>
      </c>
      <c r="E1179" t="s">
        <v>753</v>
      </c>
    </row>
    <row r="1180" spans="1:9">
      <c r="F1180" t="s">
        <v>753</v>
      </c>
      <c r="G1180" t="s">
        <v>753</v>
      </c>
      <c r="H1180" t="s">
        <v>753</v>
      </c>
      <c r="I1180" t="s">
        <v>753</v>
      </c>
    </row>
    <row r="1181" spans="1:9">
      <c r="A1181" t="s">
        <v>166</v>
      </c>
      <c r="B1181">
        <v>0</v>
      </c>
      <c r="C1181">
        <v>0</v>
      </c>
      <c r="D1181" s="178">
        <v>35000</v>
      </c>
      <c r="E1181" s="178">
        <v>55472.55</v>
      </c>
      <c r="F1181" s="178">
        <v>5500</v>
      </c>
      <c r="G1181" s="178">
        <v>224840.66</v>
      </c>
      <c r="H1181">
        <v>0</v>
      </c>
      <c r="I1181">
        <v>0</v>
      </c>
    </row>
    <row r="1182" spans="1:9">
      <c r="B1182" t="s">
        <v>760</v>
      </c>
      <c r="C1182" t="s">
        <v>760</v>
      </c>
      <c r="D1182" t="s">
        <v>758</v>
      </c>
    </row>
    <row r="1183" spans="1:9">
      <c r="D1183" t="s">
        <v>772</v>
      </c>
      <c r="E1183" t="s">
        <v>767</v>
      </c>
      <c r="F1183" t="s">
        <v>750</v>
      </c>
      <c r="G1183" t="s">
        <v>767</v>
      </c>
      <c r="H1183" t="s">
        <v>750</v>
      </c>
      <c r="I1183" t="s">
        <v>822</v>
      </c>
    </row>
    <row r="1184" spans="1:9">
      <c r="I1184" t="s">
        <v>765</v>
      </c>
    </row>
    <row r="1186" spans="1:9">
      <c r="A1186" t="s">
        <v>144</v>
      </c>
      <c r="B1186">
        <v>0</v>
      </c>
      <c r="C1186">
        <v>0</v>
      </c>
      <c r="D1186" s="178">
        <v>154973</v>
      </c>
      <c r="E1186" s="178">
        <v>191563.58</v>
      </c>
      <c r="F1186" s="178">
        <v>341143</v>
      </c>
      <c r="G1186" s="178">
        <v>502708.3</v>
      </c>
      <c r="H1186" s="178">
        <v>458967</v>
      </c>
      <c r="I1186" s="178">
        <v>408495.42</v>
      </c>
    </row>
    <row r="1187" spans="1:9">
      <c r="A1187" t="s">
        <v>794</v>
      </c>
    </row>
    <row r="1188" spans="1:9">
      <c r="A1188" s="177">
        <v>42298.636805555558</v>
      </c>
      <c r="D1188" t="s">
        <v>795</v>
      </c>
      <c r="E1188" t="s">
        <v>796</v>
      </c>
      <c r="I1188" t="s">
        <v>1344</v>
      </c>
    </row>
    <row r="1189" spans="1:9">
      <c r="D1189" t="s">
        <v>798</v>
      </c>
      <c r="E1189" t="s">
        <v>799</v>
      </c>
    </row>
    <row r="1190" spans="1:9">
      <c r="D1190" t="s">
        <v>800</v>
      </c>
      <c r="E1190" t="s">
        <v>801</v>
      </c>
    </row>
    <row r="1191" spans="1:9">
      <c r="A1191" t="s">
        <v>747</v>
      </c>
    </row>
    <row r="1193" spans="1:9">
      <c r="C1193" t="s">
        <v>802</v>
      </c>
      <c r="E1193" t="s">
        <v>802</v>
      </c>
      <c r="G1193" t="s">
        <v>802</v>
      </c>
      <c r="I1193" t="s">
        <v>802</v>
      </c>
    </row>
    <row r="1194" spans="1:9">
      <c r="B1194" t="s">
        <v>803</v>
      </c>
      <c r="C1194" t="s">
        <v>804</v>
      </c>
      <c r="D1194" t="s">
        <v>805</v>
      </c>
      <c r="E1194" t="s">
        <v>806</v>
      </c>
      <c r="F1194" t="s">
        <v>803</v>
      </c>
      <c r="G1194" t="s">
        <v>807</v>
      </c>
      <c r="H1194" t="s">
        <v>803</v>
      </c>
      <c r="I1194" t="s">
        <v>808</v>
      </c>
    </row>
    <row r="1195" spans="1:9">
      <c r="A1195" t="s">
        <v>970</v>
      </c>
      <c r="B1195" t="s">
        <v>809</v>
      </c>
      <c r="C1195" t="s">
        <v>810</v>
      </c>
      <c r="D1195" t="s">
        <v>811</v>
      </c>
      <c r="E1195" t="s">
        <v>812</v>
      </c>
      <c r="F1195" t="s">
        <v>809</v>
      </c>
      <c r="G1195" t="s">
        <v>812</v>
      </c>
      <c r="H1195" t="s">
        <v>809</v>
      </c>
      <c r="I1195" t="s">
        <v>813</v>
      </c>
    </row>
    <row r="1196" spans="1:9">
      <c r="A1196" t="s">
        <v>814</v>
      </c>
      <c r="B1196" t="s">
        <v>767</v>
      </c>
      <c r="C1196" t="s">
        <v>760</v>
      </c>
      <c r="D1196" t="s">
        <v>760</v>
      </c>
      <c r="E1196" t="s">
        <v>767</v>
      </c>
      <c r="F1196" t="s">
        <v>750</v>
      </c>
      <c r="G1196" t="s">
        <v>767</v>
      </c>
      <c r="H1196" t="s">
        <v>750</v>
      </c>
      <c r="I1196" t="s">
        <v>767</v>
      </c>
    </row>
    <row r="1197" spans="1:9">
      <c r="A1197" t="s">
        <v>177</v>
      </c>
    </row>
    <row r="1198" spans="1:9">
      <c r="A1198" t="s">
        <v>783</v>
      </c>
    </row>
    <row r="1200" spans="1:9">
      <c r="A1200" t="s">
        <v>774</v>
      </c>
    </row>
    <row r="1201" spans="1:9">
      <c r="A1201" t="s">
        <v>767</v>
      </c>
    </row>
    <row r="1202" spans="1:9">
      <c r="A1202" t="s">
        <v>1345</v>
      </c>
      <c r="B1202">
        <v>0</v>
      </c>
      <c r="C1202">
        <v>0</v>
      </c>
      <c r="D1202">
        <v>0</v>
      </c>
      <c r="E1202">
        <v>0</v>
      </c>
      <c r="F1202" s="178">
        <v>70331</v>
      </c>
      <c r="G1202" s="178">
        <v>73307.350000000006</v>
      </c>
      <c r="H1202" s="178">
        <v>70331</v>
      </c>
      <c r="I1202" s="178">
        <v>73198.509999999995</v>
      </c>
    </row>
    <row r="1203" spans="1:9">
      <c r="A1203" t="s">
        <v>1346</v>
      </c>
      <c r="B1203">
        <v>0</v>
      </c>
      <c r="C1203">
        <v>0</v>
      </c>
      <c r="D1203">
        <v>0</v>
      </c>
      <c r="E1203">
        <v>0</v>
      </c>
      <c r="F1203" s="178">
        <v>13790</v>
      </c>
      <c r="G1203" s="178">
        <v>11952.84</v>
      </c>
      <c r="H1203" s="178">
        <v>13790</v>
      </c>
      <c r="I1203" s="178">
        <v>13139.63</v>
      </c>
    </row>
    <row r="1204" spans="1:9">
      <c r="A1204" t="s">
        <v>1347</v>
      </c>
      <c r="B1204">
        <v>0</v>
      </c>
      <c r="C1204">
        <v>0</v>
      </c>
      <c r="D1204">
        <v>0</v>
      </c>
      <c r="E1204">
        <v>0</v>
      </c>
      <c r="F1204" s="178">
        <v>12630</v>
      </c>
      <c r="G1204" s="178">
        <v>12363.18</v>
      </c>
      <c r="H1204" s="178">
        <v>13533</v>
      </c>
      <c r="I1204" s="178">
        <v>13524.34</v>
      </c>
    </row>
    <row r="1205" spans="1:9">
      <c r="A1205" t="s">
        <v>1348</v>
      </c>
      <c r="B1205">
        <v>0</v>
      </c>
      <c r="C1205">
        <v>0</v>
      </c>
      <c r="D1205">
        <v>0</v>
      </c>
      <c r="E1205">
        <v>0</v>
      </c>
      <c r="F1205">
        <v>103</v>
      </c>
      <c r="G1205">
        <v>68.400000000000006</v>
      </c>
      <c r="H1205">
        <v>103</v>
      </c>
      <c r="I1205">
        <v>102.6</v>
      </c>
    </row>
    <row r="1206" spans="1:9">
      <c r="A1206" t="s">
        <v>1349</v>
      </c>
      <c r="B1206" t="s">
        <v>1350</v>
      </c>
      <c r="C1206">
        <v>0</v>
      </c>
      <c r="D1206">
        <v>0</v>
      </c>
      <c r="E1206">
        <v>0</v>
      </c>
      <c r="F1206" s="178">
        <v>5216</v>
      </c>
      <c r="G1206" s="178">
        <v>4884.6499999999996</v>
      </c>
      <c r="H1206" s="178">
        <v>5216</v>
      </c>
      <c r="I1206" s="178">
        <v>4865.54</v>
      </c>
    </row>
    <row r="1207" spans="1:9">
      <c r="A1207" t="s">
        <v>1351</v>
      </c>
      <c r="B1207">
        <v>0</v>
      </c>
      <c r="C1207">
        <v>0</v>
      </c>
      <c r="D1207">
        <v>0</v>
      </c>
      <c r="E1207">
        <v>0</v>
      </c>
      <c r="F1207" s="178">
        <v>1220</v>
      </c>
      <c r="G1207" s="178">
        <v>1142.3900000000001</v>
      </c>
      <c r="H1207" s="178">
        <v>1220</v>
      </c>
      <c r="I1207" s="178">
        <v>1137.9100000000001</v>
      </c>
    </row>
    <row r="1208" spans="1:9">
      <c r="A1208" t="s">
        <v>1352</v>
      </c>
      <c r="B1208" t="s">
        <v>1059</v>
      </c>
      <c r="C1208">
        <v>0</v>
      </c>
      <c r="D1208">
        <v>0</v>
      </c>
      <c r="E1208">
        <v>0</v>
      </c>
      <c r="F1208" s="178">
        <v>10198</v>
      </c>
      <c r="G1208" s="178">
        <v>8997.9599999999991</v>
      </c>
      <c r="H1208" s="178">
        <v>10198</v>
      </c>
      <c r="I1208" s="178">
        <v>9382.2000000000007</v>
      </c>
    </row>
    <row r="1209" spans="1:9">
      <c r="A1209" t="s">
        <v>1353</v>
      </c>
      <c r="B1209" t="s">
        <v>1354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>
      <c r="A1210" t="s">
        <v>1355</v>
      </c>
      <c r="B1210" t="s">
        <v>1356</v>
      </c>
      <c r="C1210">
        <v>0</v>
      </c>
      <c r="D1210">
        <v>0</v>
      </c>
      <c r="E1210">
        <v>0</v>
      </c>
      <c r="F1210">
        <v>319</v>
      </c>
      <c r="G1210">
        <v>291.98</v>
      </c>
      <c r="H1210">
        <v>319</v>
      </c>
      <c r="I1210">
        <v>333.8</v>
      </c>
    </row>
    <row r="1211" spans="1:9">
      <c r="B1211" t="s">
        <v>753</v>
      </c>
      <c r="C1211" t="s">
        <v>753</v>
      </c>
      <c r="D1211" t="s">
        <v>753</v>
      </c>
      <c r="E1211" t="s">
        <v>753</v>
      </c>
    </row>
    <row r="1212" spans="1:9">
      <c r="F1212" t="s">
        <v>753</v>
      </c>
      <c r="G1212" t="s">
        <v>753</v>
      </c>
      <c r="H1212" t="s">
        <v>753</v>
      </c>
      <c r="I1212" t="s">
        <v>753</v>
      </c>
    </row>
    <row r="1213" spans="1:9">
      <c r="A1213" t="s">
        <v>984</v>
      </c>
      <c r="B1213">
        <v>0</v>
      </c>
      <c r="C1213">
        <v>0</v>
      </c>
      <c r="D1213">
        <v>0</v>
      </c>
      <c r="E1213">
        <v>0</v>
      </c>
      <c r="F1213" s="178">
        <v>113807</v>
      </c>
      <c r="G1213" s="178">
        <v>113008.75</v>
      </c>
      <c r="H1213" s="178">
        <v>114710</v>
      </c>
      <c r="I1213" s="178">
        <v>115684.53</v>
      </c>
    </row>
    <row r="1215" spans="1:9">
      <c r="A1215" t="s">
        <v>170</v>
      </c>
    </row>
    <row r="1216" spans="1:9">
      <c r="A1216" t="s">
        <v>764</v>
      </c>
    </row>
    <row r="1217" spans="1:9">
      <c r="A1217" t="s">
        <v>1357</v>
      </c>
      <c r="B1217" t="s">
        <v>1063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>
      <c r="A1218" t="s">
        <v>1358</v>
      </c>
      <c r="B1218">
        <v>0</v>
      </c>
      <c r="C1218">
        <v>0</v>
      </c>
      <c r="D1218">
        <v>0</v>
      </c>
      <c r="E1218">
        <v>0</v>
      </c>
      <c r="F1218">
        <v>750</v>
      </c>
      <c r="G1218">
        <v>806.84</v>
      </c>
      <c r="H1218">
        <v>800</v>
      </c>
      <c r="I1218">
        <v>525.91999999999996</v>
      </c>
    </row>
    <row r="1219" spans="1:9">
      <c r="A1219" t="s">
        <v>1359</v>
      </c>
      <c r="B1219">
        <v>0</v>
      </c>
      <c r="C1219">
        <v>0</v>
      </c>
      <c r="D1219">
        <v>0</v>
      </c>
      <c r="E1219">
        <v>0</v>
      </c>
      <c r="F1219">
        <v>458</v>
      </c>
      <c r="G1219">
        <v>222.75</v>
      </c>
      <c r="H1219">
        <v>125</v>
      </c>
      <c r="I1219">
        <v>0</v>
      </c>
    </row>
    <row r="1220" spans="1:9">
      <c r="A1220" t="s">
        <v>1360</v>
      </c>
      <c r="B1220" t="s">
        <v>1361</v>
      </c>
      <c r="C1220">
        <v>0</v>
      </c>
      <c r="D1220">
        <v>0</v>
      </c>
      <c r="E1220">
        <v>0</v>
      </c>
      <c r="F1220">
        <v>42</v>
      </c>
      <c r="G1220">
        <v>41.6</v>
      </c>
      <c r="H1220">
        <v>125</v>
      </c>
      <c r="I1220">
        <v>0</v>
      </c>
    </row>
    <row r="1221" spans="1:9">
      <c r="A1221" t="s">
        <v>1362</v>
      </c>
      <c r="B1221">
        <v>0</v>
      </c>
      <c r="C1221">
        <v>0</v>
      </c>
      <c r="D1221">
        <v>0</v>
      </c>
      <c r="E1221">
        <v>0</v>
      </c>
      <c r="F1221" s="178">
        <v>1250</v>
      </c>
      <c r="G1221" s="178">
        <v>1257.17</v>
      </c>
      <c r="H1221" s="178">
        <v>1249</v>
      </c>
      <c r="I1221">
        <v>673.06</v>
      </c>
    </row>
    <row r="1222" spans="1:9">
      <c r="A1222" t="s">
        <v>1363</v>
      </c>
      <c r="B1222">
        <v>0</v>
      </c>
      <c r="C1222">
        <v>0</v>
      </c>
      <c r="D1222">
        <v>0</v>
      </c>
      <c r="E1222">
        <v>0</v>
      </c>
      <c r="F1222">
        <v>300</v>
      </c>
      <c r="G1222">
        <v>235</v>
      </c>
      <c r="H1222">
        <v>300</v>
      </c>
      <c r="I1222">
        <v>240</v>
      </c>
    </row>
    <row r="1223" spans="1:9">
      <c r="A1223" t="s">
        <v>1364</v>
      </c>
      <c r="B1223" t="s">
        <v>1082</v>
      </c>
      <c r="C1223">
        <v>0</v>
      </c>
      <c r="D1223">
        <v>0</v>
      </c>
      <c r="E1223">
        <v>0</v>
      </c>
      <c r="F1223" s="178">
        <v>13850</v>
      </c>
      <c r="G1223" s="178">
        <v>10492.65</v>
      </c>
      <c r="H1223" s="178">
        <v>3850</v>
      </c>
      <c r="I1223">
        <v>-102.6</v>
      </c>
    </row>
    <row r="1224" spans="1:9">
      <c r="A1224" t="s">
        <v>1365</v>
      </c>
      <c r="B1224">
        <v>0</v>
      </c>
      <c r="C1224">
        <v>0</v>
      </c>
      <c r="D1224">
        <v>0</v>
      </c>
      <c r="E1224">
        <v>0</v>
      </c>
      <c r="F1224" s="178">
        <v>3000</v>
      </c>
      <c r="G1224" s="178">
        <v>2360</v>
      </c>
      <c r="H1224" s="178">
        <v>6250</v>
      </c>
      <c r="I1224" s="178">
        <v>3484</v>
      </c>
    </row>
    <row r="1225" spans="1:9">
      <c r="A1225" t="s">
        <v>1366</v>
      </c>
      <c r="B1225">
        <v>0</v>
      </c>
      <c r="C1225">
        <v>0</v>
      </c>
      <c r="D1225">
        <v>0</v>
      </c>
      <c r="E1225">
        <v>0</v>
      </c>
      <c r="F1225">
        <v>250</v>
      </c>
      <c r="G1225">
        <v>0</v>
      </c>
      <c r="H1225">
        <v>250</v>
      </c>
      <c r="I1225">
        <v>0</v>
      </c>
    </row>
    <row r="1226" spans="1:9">
      <c r="A1226" t="s">
        <v>1367</v>
      </c>
      <c r="B1226" t="s">
        <v>1368</v>
      </c>
      <c r="C1226">
        <v>0</v>
      </c>
      <c r="D1226">
        <v>0</v>
      </c>
      <c r="E1226">
        <v>0</v>
      </c>
      <c r="F1226">
        <v>0</v>
      </c>
      <c r="G1226">
        <v>0</v>
      </c>
      <c r="H1226" s="178">
        <v>5000</v>
      </c>
      <c r="I1226" s="178">
        <v>3528.88</v>
      </c>
    </row>
    <row r="1227" spans="1:9">
      <c r="B1227" t="s">
        <v>753</v>
      </c>
      <c r="C1227" t="s">
        <v>753</v>
      </c>
      <c r="D1227" t="s">
        <v>753</v>
      </c>
      <c r="E1227" t="s">
        <v>753</v>
      </c>
    </row>
    <row r="1228" spans="1:9">
      <c r="F1228" t="s">
        <v>753</v>
      </c>
      <c r="G1228" t="s">
        <v>753</v>
      </c>
      <c r="H1228" t="s">
        <v>753</v>
      </c>
      <c r="I1228" t="s">
        <v>753</v>
      </c>
    </row>
    <row r="1229" spans="1:9">
      <c r="A1229" t="s">
        <v>168</v>
      </c>
      <c r="B1229">
        <v>0</v>
      </c>
      <c r="C1229">
        <v>0</v>
      </c>
      <c r="D1229">
        <v>0</v>
      </c>
      <c r="E1229">
        <v>0</v>
      </c>
      <c r="F1229" s="178">
        <v>19900</v>
      </c>
      <c r="G1229" s="178">
        <v>15416.01</v>
      </c>
      <c r="H1229" s="178">
        <v>17949</v>
      </c>
      <c r="I1229" s="178">
        <v>8349.26</v>
      </c>
    </row>
    <row r="1231" spans="1:9">
      <c r="A1231" t="s">
        <v>138</v>
      </c>
    </row>
    <row r="1232" spans="1:9">
      <c r="A1232" t="s">
        <v>766</v>
      </c>
    </row>
    <row r="1233" spans="1:9">
      <c r="A1233" t="s">
        <v>1369</v>
      </c>
      <c r="B1233">
        <v>0</v>
      </c>
      <c r="C1233">
        <v>0</v>
      </c>
      <c r="D1233">
        <v>0</v>
      </c>
      <c r="E1233">
        <v>0</v>
      </c>
      <c r="F1233" s="178">
        <v>1500</v>
      </c>
      <c r="G1233" s="178">
        <v>1390.18</v>
      </c>
      <c r="H1233" s="178">
        <v>1250</v>
      </c>
      <c r="I1233" s="178">
        <v>1112.3499999999999</v>
      </c>
    </row>
    <row r="1234" spans="1:9">
      <c r="A1234" t="s">
        <v>1370</v>
      </c>
      <c r="B1234" t="s">
        <v>1045</v>
      </c>
      <c r="C1234">
        <v>0</v>
      </c>
      <c r="D1234">
        <v>0</v>
      </c>
      <c r="E1234">
        <v>0</v>
      </c>
      <c r="F1234">
        <v>500</v>
      </c>
      <c r="G1234">
        <v>399</v>
      </c>
      <c r="H1234">
        <v>500</v>
      </c>
      <c r="I1234">
        <v>199</v>
      </c>
    </row>
    <row r="1235" spans="1:9">
      <c r="A1235" t="s">
        <v>1371</v>
      </c>
      <c r="B1235">
        <v>0</v>
      </c>
      <c r="C1235">
        <v>0</v>
      </c>
      <c r="D1235">
        <v>0</v>
      </c>
      <c r="E1235">
        <v>0</v>
      </c>
      <c r="F1235">
        <v>750</v>
      </c>
      <c r="G1235">
        <v>236.42</v>
      </c>
      <c r="H1235">
        <v>750</v>
      </c>
      <c r="I1235">
        <v>222.67</v>
      </c>
    </row>
    <row r="1236" spans="1:9">
      <c r="B1236" t="s">
        <v>753</v>
      </c>
      <c r="C1236" t="s">
        <v>753</v>
      </c>
      <c r="D1236" t="s">
        <v>753</v>
      </c>
      <c r="E1236" t="s">
        <v>753</v>
      </c>
    </row>
    <row r="1237" spans="1:9">
      <c r="F1237" t="s">
        <v>753</v>
      </c>
      <c r="G1237" t="s">
        <v>753</v>
      </c>
      <c r="H1237" t="s">
        <v>753</v>
      </c>
      <c r="I1237" t="s">
        <v>753</v>
      </c>
    </row>
    <row r="1238" spans="1:9">
      <c r="A1238" t="s">
        <v>161</v>
      </c>
      <c r="B1238">
        <v>0</v>
      </c>
      <c r="C1238">
        <v>0</v>
      </c>
      <c r="D1238">
        <v>0</v>
      </c>
      <c r="E1238">
        <v>0</v>
      </c>
      <c r="F1238" s="178">
        <v>2750</v>
      </c>
      <c r="G1238" s="178">
        <v>2025.6</v>
      </c>
      <c r="H1238" s="178">
        <v>2500</v>
      </c>
      <c r="I1238" s="178">
        <v>1534.02</v>
      </c>
    </row>
    <row r="1239" spans="1:9">
      <c r="B1239" t="s">
        <v>760</v>
      </c>
      <c r="C1239" t="s">
        <v>760</v>
      </c>
      <c r="D1239" t="s">
        <v>758</v>
      </c>
    </row>
    <row r="1240" spans="1:9">
      <c r="D1240" t="s">
        <v>772</v>
      </c>
      <c r="E1240" t="s">
        <v>767</v>
      </c>
      <c r="F1240" t="s">
        <v>750</v>
      </c>
      <c r="G1240" t="s">
        <v>767</v>
      </c>
      <c r="H1240" t="s">
        <v>750</v>
      </c>
      <c r="I1240" t="s">
        <v>822</v>
      </c>
    </row>
    <row r="1241" spans="1:9">
      <c r="I1241" t="s">
        <v>765</v>
      </c>
    </row>
    <row r="1243" spans="1:9">
      <c r="A1243" t="s">
        <v>178</v>
      </c>
      <c r="B1243">
        <v>0</v>
      </c>
      <c r="C1243">
        <v>0</v>
      </c>
      <c r="D1243">
        <v>0</v>
      </c>
      <c r="E1243">
        <v>0</v>
      </c>
      <c r="F1243" s="178">
        <v>136457</v>
      </c>
      <c r="G1243" s="178">
        <v>130450.36</v>
      </c>
      <c r="H1243" s="178">
        <v>135159</v>
      </c>
      <c r="I1243" s="178">
        <v>125567.81</v>
      </c>
    </row>
    <row r="1244" spans="1:9">
      <c r="A1244" t="s">
        <v>794</v>
      </c>
    </row>
    <row r="1245" spans="1:9">
      <c r="A1245" s="177">
        <v>42298.636805555558</v>
      </c>
      <c r="D1245" t="s">
        <v>795</v>
      </c>
      <c r="E1245" t="s">
        <v>796</v>
      </c>
      <c r="I1245" t="s">
        <v>1372</v>
      </c>
    </row>
    <row r="1246" spans="1:9">
      <c r="D1246" t="s">
        <v>798</v>
      </c>
      <c r="E1246" t="s">
        <v>799</v>
      </c>
    </row>
    <row r="1247" spans="1:9">
      <c r="D1247" t="s">
        <v>800</v>
      </c>
      <c r="E1247" t="s">
        <v>801</v>
      </c>
    </row>
    <row r="1248" spans="1:9">
      <c r="A1248" t="s">
        <v>747</v>
      </c>
    </row>
    <row r="1250" spans="1:9">
      <c r="C1250" t="s">
        <v>802</v>
      </c>
      <c r="E1250" t="s">
        <v>802</v>
      </c>
      <c r="G1250" t="s">
        <v>802</v>
      </c>
      <c r="I1250" t="s">
        <v>802</v>
      </c>
    </row>
    <row r="1251" spans="1:9">
      <c r="B1251" t="s">
        <v>803</v>
      </c>
      <c r="C1251" t="s">
        <v>804</v>
      </c>
      <c r="D1251" t="s">
        <v>805</v>
      </c>
      <c r="E1251" t="s">
        <v>806</v>
      </c>
      <c r="F1251" t="s">
        <v>803</v>
      </c>
      <c r="G1251" t="s">
        <v>807</v>
      </c>
      <c r="H1251" t="s">
        <v>803</v>
      </c>
      <c r="I1251" t="s">
        <v>808</v>
      </c>
    </row>
    <row r="1252" spans="1:9">
      <c r="A1252" t="s">
        <v>970</v>
      </c>
      <c r="B1252" t="s">
        <v>809</v>
      </c>
      <c r="C1252" t="s">
        <v>810</v>
      </c>
      <c r="D1252" t="s">
        <v>811</v>
      </c>
      <c r="E1252" t="s">
        <v>812</v>
      </c>
      <c r="F1252" t="s">
        <v>809</v>
      </c>
      <c r="G1252" t="s">
        <v>812</v>
      </c>
      <c r="H1252" t="s">
        <v>809</v>
      </c>
      <c r="I1252" t="s">
        <v>813</v>
      </c>
    </row>
    <row r="1253" spans="1:9">
      <c r="A1253" t="s">
        <v>814</v>
      </c>
      <c r="B1253" t="s">
        <v>767</v>
      </c>
      <c r="C1253" t="s">
        <v>760</v>
      </c>
      <c r="D1253" t="s">
        <v>760</v>
      </c>
      <c r="E1253" t="s">
        <v>767</v>
      </c>
      <c r="F1253" t="s">
        <v>750</v>
      </c>
      <c r="G1253" t="s">
        <v>767</v>
      </c>
      <c r="H1253" t="s">
        <v>750</v>
      </c>
      <c r="I1253" t="s">
        <v>767</v>
      </c>
    </row>
    <row r="1254" spans="1:9">
      <c r="A1254" t="s">
        <v>179</v>
      </c>
    </row>
    <row r="1255" spans="1:9">
      <c r="A1255" t="s">
        <v>784</v>
      </c>
    </row>
    <row r="1257" spans="1:9">
      <c r="A1257" t="s">
        <v>170</v>
      </c>
    </row>
    <row r="1258" spans="1:9">
      <c r="A1258" t="s">
        <v>764</v>
      </c>
    </row>
    <row r="1259" spans="1:9">
      <c r="A1259" t="s">
        <v>1373</v>
      </c>
      <c r="B1259" t="s">
        <v>1063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>
      <c r="A1260" t="s">
        <v>1374</v>
      </c>
      <c r="B1260" t="s">
        <v>1375</v>
      </c>
      <c r="C1260">
        <v>0</v>
      </c>
      <c r="D1260">
        <v>0</v>
      </c>
      <c r="E1260">
        <v>0</v>
      </c>
      <c r="F1260">
        <v>0</v>
      </c>
      <c r="G1260">
        <v>0</v>
      </c>
      <c r="H1260" s="178">
        <v>16216</v>
      </c>
      <c r="I1260" s="178">
        <v>21035.86</v>
      </c>
    </row>
    <row r="1261" spans="1:9">
      <c r="A1261" t="s">
        <v>1376</v>
      </c>
      <c r="B1261" t="s">
        <v>1375</v>
      </c>
      <c r="C1261">
        <v>0</v>
      </c>
      <c r="D1261">
        <v>0</v>
      </c>
      <c r="E1261">
        <v>0</v>
      </c>
      <c r="F1261">
        <v>0</v>
      </c>
      <c r="G1261">
        <v>0</v>
      </c>
      <c r="H1261" s="178">
        <v>25424</v>
      </c>
      <c r="I1261" s="178">
        <v>25193.74</v>
      </c>
    </row>
    <row r="1262" spans="1:9">
      <c r="A1262" t="s">
        <v>1377</v>
      </c>
      <c r="B1262" t="s">
        <v>1375</v>
      </c>
      <c r="C1262">
        <v>0</v>
      </c>
      <c r="D1262">
        <v>0</v>
      </c>
      <c r="E1262">
        <v>0</v>
      </c>
      <c r="F1262">
        <v>0</v>
      </c>
      <c r="G1262">
        <v>0</v>
      </c>
      <c r="H1262" s="178">
        <v>6556</v>
      </c>
      <c r="I1262" s="178">
        <v>13477.59</v>
      </c>
    </row>
    <row r="1263" spans="1:9">
      <c r="A1263" t="s">
        <v>1378</v>
      </c>
      <c r="B1263" t="s">
        <v>1375</v>
      </c>
      <c r="C1263">
        <v>0</v>
      </c>
      <c r="D1263">
        <v>0</v>
      </c>
      <c r="E1263">
        <v>0</v>
      </c>
      <c r="F1263">
        <v>0</v>
      </c>
      <c r="G1263">
        <v>0</v>
      </c>
      <c r="H1263" s="178">
        <v>4999.92</v>
      </c>
      <c r="I1263" s="178">
        <v>4348.67</v>
      </c>
    </row>
    <row r="1264" spans="1:9">
      <c r="A1264" t="s">
        <v>1379</v>
      </c>
      <c r="B1264" t="s">
        <v>1375</v>
      </c>
      <c r="C1264">
        <v>0</v>
      </c>
      <c r="D1264">
        <v>0</v>
      </c>
      <c r="E1264">
        <v>0</v>
      </c>
      <c r="F1264">
        <v>0</v>
      </c>
      <c r="G1264">
        <v>229.7</v>
      </c>
      <c r="H1264" s="178">
        <v>1500</v>
      </c>
      <c r="I1264" s="178">
        <v>2014.71</v>
      </c>
    </row>
    <row r="1265" spans="1:9">
      <c r="A1265" t="s">
        <v>1380</v>
      </c>
      <c r="B1265" t="s">
        <v>1375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999.96</v>
      </c>
      <c r="I1265">
        <v>0</v>
      </c>
    </row>
    <row r="1266" spans="1:9">
      <c r="A1266" t="s">
        <v>1381</v>
      </c>
      <c r="B1266" t="s">
        <v>1375</v>
      </c>
      <c r="C1266">
        <v>0</v>
      </c>
      <c r="D1266">
        <v>0</v>
      </c>
      <c r="E1266">
        <v>0</v>
      </c>
      <c r="F1266">
        <v>0</v>
      </c>
      <c r="G1266">
        <v>0</v>
      </c>
      <c r="H1266" s="178">
        <v>13392</v>
      </c>
      <c r="I1266" s="178">
        <v>13053.35</v>
      </c>
    </row>
    <row r="1267" spans="1:9">
      <c r="A1267" t="s">
        <v>1382</v>
      </c>
      <c r="B1267" t="s">
        <v>1375</v>
      </c>
      <c r="C1267">
        <v>0</v>
      </c>
      <c r="D1267">
        <v>0</v>
      </c>
      <c r="E1267">
        <v>0</v>
      </c>
      <c r="F1267">
        <v>0</v>
      </c>
      <c r="G1267">
        <v>0</v>
      </c>
      <c r="H1267" s="178">
        <v>1508</v>
      </c>
      <c r="I1267" s="178">
        <v>1286.96</v>
      </c>
    </row>
    <row r="1268" spans="1:9">
      <c r="A1268" t="s">
        <v>1383</v>
      </c>
      <c r="B1268" t="s">
        <v>1375</v>
      </c>
      <c r="C1268">
        <v>0</v>
      </c>
      <c r="D1268">
        <v>0</v>
      </c>
      <c r="E1268">
        <v>0</v>
      </c>
      <c r="F1268">
        <v>0</v>
      </c>
      <c r="G1268">
        <v>0</v>
      </c>
      <c r="H1268" s="178">
        <v>6900</v>
      </c>
      <c r="I1268" s="178">
        <v>5743.87</v>
      </c>
    </row>
    <row r="1269" spans="1:9">
      <c r="A1269" t="s">
        <v>1384</v>
      </c>
      <c r="B1269" t="s">
        <v>1375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300</v>
      </c>
      <c r="I1269">
        <v>159</v>
      </c>
    </row>
    <row r="1270" spans="1:9">
      <c r="A1270" t="s">
        <v>1385</v>
      </c>
      <c r="B1270" t="s">
        <v>1375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629.59</v>
      </c>
    </row>
    <row r="1271" spans="1:9">
      <c r="A1271" t="s">
        <v>1386</v>
      </c>
      <c r="B1271" t="s">
        <v>1375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 s="178">
        <v>1342.66</v>
      </c>
    </row>
    <row r="1272" spans="1:9">
      <c r="A1272" t="s">
        <v>1387</v>
      </c>
      <c r="B1272" t="s">
        <v>1126</v>
      </c>
      <c r="C1272">
        <v>0</v>
      </c>
      <c r="D1272">
        <v>0</v>
      </c>
      <c r="E1272">
        <v>0</v>
      </c>
      <c r="F1272" s="178">
        <v>66269</v>
      </c>
      <c r="G1272" s="178">
        <v>66298.36</v>
      </c>
      <c r="H1272" s="178">
        <v>50430</v>
      </c>
      <c r="I1272" s="178">
        <v>35242.910000000003</v>
      </c>
    </row>
    <row r="1273" spans="1:9">
      <c r="A1273" t="s">
        <v>1388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92</v>
      </c>
      <c r="I1273">
        <v>90.08</v>
      </c>
    </row>
    <row r="1274" spans="1:9">
      <c r="A1274" t="s">
        <v>1389</v>
      </c>
      <c r="B1274" t="s">
        <v>1390</v>
      </c>
      <c r="C1274">
        <v>0</v>
      </c>
      <c r="D1274">
        <v>0</v>
      </c>
      <c r="E1274">
        <v>0</v>
      </c>
      <c r="F1274" s="178">
        <v>48000</v>
      </c>
      <c r="G1274" s="178">
        <v>49950.87</v>
      </c>
      <c r="H1274" s="178">
        <v>32941</v>
      </c>
      <c r="I1274" s="178">
        <v>28206.15</v>
      </c>
    </row>
    <row r="1275" spans="1:9">
      <c r="A1275" t="s">
        <v>1391</v>
      </c>
      <c r="B1275" t="s">
        <v>1392</v>
      </c>
      <c r="C1275">
        <v>0</v>
      </c>
      <c r="D1275">
        <v>0</v>
      </c>
      <c r="E1275">
        <v>0</v>
      </c>
      <c r="F1275" s="178">
        <v>21500</v>
      </c>
      <c r="G1275" s="178">
        <v>20572.28</v>
      </c>
      <c r="H1275" s="178">
        <v>2853</v>
      </c>
      <c r="I1275" s="178">
        <v>6061.27</v>
      </c>
    </row>
    <row r="1276" spans="1:9">
      <c r="A1276" t="s">
        <v>1393</v>
      </c>
      <c r="B1276" t="s">
        <v>1394</v>
      </c>
      <c r="C1276">
        <v>0</v>
      </c>
      <c r="D1276">
        <v>0</v>
      </c>
      <c r="E1276">
        <v>0</v>
      </c>
      <c r="F1276" s="178">
        <v>11200</v>
      </c>
      <c r="G1276" s="178">
        <v>14125.24</v>
      </c>
      <c r="H1276" s="178">
        <v>18725</v>
      </c>
      <c r="I1276" s="178">
        <v>13705.77</v>
      </c>
    </row>
    <row r="1277" spans="1:9">
      <c r="A1277" t="s">
        <v>1395</v>
      </c>
      <c r="B1277" t="s">
        <v>1396</v>
      </c>
      <c r="C1277">
        <v>0</v>
      </c>
      <c r="D1277">
        <v>0</v>
      </c>
      <c r="E1277">
        <v>0</v>
      </c>
      <c r="F1277" s="178">
        <v>7500</v>
      </c>
      <c r="G1277" s="178">
        <v>11063.07</v>
      </c>
      <c r="H1277" s="178">
        <v>1500</v>
      </c>
      <c r="I1277" s="178">
        <v>3007.82</v>
      </c>
    </row>
    <row r="1278" spans="1:9">
      <c r="A1278" t="s">
        <v>1397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>
      <c r="A1279" t="s">
        <v>1398</v>
      </c>
      <c r="B1279" t="s">
        <v>1399</v>
      </c>
      <c r="C1279">
        <v>0</v>
      </c>
      <c r="D1279">
        <v>0</v>
      </c>
      <c r="E1279">
        <v>0</v>
      </c>
      <c r="F1279" s="178">
        <v>7200</v>
      </c>
      <c r="G1279" s="178">
        <v>8102.25</v>
      </c>
      <c r="H1279" s="178">
        <v>6288</v>
      </c>
      <c r="I1279" s="178">
        <v>5863.41</v>
      </c>
    </row>
    <row r="1280" spans="1:9">
      <c r="A1280" t="s">
        <v>1400</v>
      </c>
      <c r="B1280" t="s">
        <v>1307</v>
      </c>
      <c r="C1280">
        <v>0</v>
      </c>
      <c r="D1280">
        <v>0</v>
      </c>
      <c r="E1280">
        <v>0</v>
      </c>
      <c r="F1280">
        <v>750</v>
      </c>
      <c r="G1280">
        <v>0</v>
      </c>
      <c r="H1280">
        <v>0</v>
      </c>
      <c r="I1280">
        <v>315.8</v>
      </c>
    </row>
    <row r="1281" spans="1:9">
      <c r="A1281" t="s">
        <v>1401</v>
      </c>
      <c r="B1281" t="s">
        <v>1402</v>
      </c>
      <c r="C1281">
        <v>0</v>
      </c>
      <c r="D1281">
        <v>0</v>
      </c>
      <c r="E1281">
        <v>0</v>
      </c>
      <c r="F1281">
        <v>240</v>
      </c>
      <c r="G1281">
        <v>240</v>
      </c>
      <c r="H1281">
        <v>0</v>
      </c>
      <c r="I1281">
        <v>0</v>
      </c>
    </row>
    <row r="1282" spans="1:9">
      <c r="A1282" t="s">
        <v>1403</v>
      </c>
      <c r="B1282" t="s">
        <v>1402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>
      <c r="A1283" t="s">
        <v>1404</v>
      </c>
      <c r="B1283" t="s">
        <v>1405</v>
      </c>
      <c r="C1283">
        <v>0</v>
      </c>
      <c r="D1283">
        <v>0</v>
      </c>
      <c r="E1283">
        <v>0</v>
      </c>
      <c r="F1283" s="178">
        <v>5300</v>
      </c>
      <c r="G1283" s="178">
        <v>4436.26</v>
      </c>
      <c r="H1283" s="178">
        <v>4500</v>
      </c>
      <c r="I1283" s="178">
        <v>3337</v>
      </c>
    </row>
    <row r="1284" spans="1:9">
      <c r="A1284" t="s">
        <v>1406</v>
      </c>
      <c r="B1284" t="s">
        <v>1407</v>
      </c>
      <c r="C1284">
        <v>0</v>
      </c>
      <c r="D1284">
        <v>0</v>
      </c>
      <c r="E1284">
        <v>0</v>
      </c>
      <c r="F1284" s="178">
        <v>1800</v>
      </c>
      <c r="G1284" s="178">
        <v>1705.58</v>
      </c>
      <c r="H1284" s="178">
        <v>6433</v>
      </c>
      <c r="I1284" s="178">
        <v>6295.44</v>
      </c>
    </row>
    <row r="1285" spans="1:9">
      <c r="A1285" t="s">
        <v>1408</v>
      </c>
      <c r="B1285" t="s">
        <v>1409</v>
      </c>
      <c r="C1285">
        <v>0</v>
      </c>
      <c r="D1285">
        <v>0</v>
      </c>
      <c r="E1285">
        <v>0</v>
      </c>
      <c r="F1285" s="178">
        <v>6150</v>
      </c>
      <c r="G1285" s="178">
        <v>5796.98</v>
      </c>
      <c r="H1285">
        <v>888</v>
      </c>
      <c r="I1285">
        <v>743</v>
      </c>
    </row>
    <row r="1286" spans="1:9">
      <c r="A1286" t="s">
        <v>1410</v>
      </c>
      <c r="B1286" t="s">
        <v>1411</v>
      </c>
      <c r="C1286">
        <v>0</v>
      </c>
      <c r="D1286">
        <v>0</v>
      </c>
      <c r="E1286">
        <v>0</v>
      </c>
      <c r="F1286" s="178">
        <v>1750</v>
      </c>
      <c r="G1286" s="178">
        <v>1537</v>
      </c>
      <c r="H1286">
        <v>0</v>
      </c>
      <c r="I1286">
        <v>0</v>
      </c>
    </row>
    <row r="1287" spans="1:9">
      <c r="A1287" t="s">
        <v>1412</v>
      </c>
      <c r="B1287" t="s">
        <v>1413</v>
      </c>
      <c r="C1287">
        <v>0</v>
      </c>
      <c r="D1287">
        <v>0</v>
      </c>
      <c r="E1287">
        <v>0</v>
      </c>
      <c r="F1287" s="178">
        <v>2750</v>
      </c>
      <c r="G1287" s="178">
        <v>2391.8000000000002</v>
      </c>
      <c r="H1287">
        <v>0</v>
      </c>
      <c r="I1287">
        <v>0</v>
      </c>
    </row>
    <row r="1288" spans="1:9">
      <c r="B1288" t="s">
        <v>753</v>
      </c>
      <c r="C1288" t="s">
        <v>753</v>
      </c>
      <c r="D1288" t="s">
        <v>753</v>
      </c>
      <c r="E1288" t="s">
        <v>753</v>
      </c>
    </row>
    <row r="1289" spans="1:9">
      <c r="F1289" t="s">
        <v>753</v>
      </c>
      <c r="G1289" t="s">
        <v>753</v>
      </c>
      <c r="H1289" t="s">
        <v>753</v>
      </c>
      <c r="I1289" t="s">
        <v>753</v>
      </c>
    </row>
    <row r="1290" spans="1:9">
      <c r="A1290" t="s">
        <v>168</v>
      </c>
      <c r="B1290">
        <v>0</v>
      </c>
      <c r="C1290">
        <v>0</v>
      </c>
      <c r="D1290">
        <v>0</v>
      </c>
      <c r="E1290">
        <v>0</v>
      </c>
      <c r="F1290" s="178">
        <v>180409</v>
      </c>
      <c r="G1290" s="178">
        <v>186449.39</v>
      </c>
      <c r="H1290" s="178">
        <v>202445.88</v>
      </c>
      <c r="I1290" s="178">
        <v>191154.65</v>
      </c>
    </row>
    <row r="1292" spans="1:9">
      <c r="A1292" t="s">
        <v>138</v>
      </c>
    </row>
    <row r="1293" spans="1:9">
      <c r="A1293" t="s">
        <v>766</v>
      </c>
    </row>
    <row r="1294" spans="1:9">
      <c r="A1294" t="s">
        <v>1414</v>
      </c>
      <c r="B1294" t="s">
        <v>883</v>
      </c>
      <c r="C1294">
        <v>0</v>
      </c>
      <c r="D1294">
        <v>0</v>
      </c>
      <c r="E1294">
        <v>0</v>
      </c>
      <c r="F1294">
        <v>0</v>
      </c>
      <c r="G1294">
        <v>0</v>
      </c>
      <c r="H1294" s="178">
        <v>4800</v>
      </c>
      <c r="I1294">
        <v>0</v>
      </c>
    </row>
    <row r="1295" spans="1:9">
      <c r="A1295" t="s">
        <v>1415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9">
      <c r="A1296" t="s">
        <v>1416</v>
      </c>
      <c r="B1296" t="s">
        <v>1417</v>
      </c>
      <c r="C1296">
        <v>0</v>
      </c>
      <c r="D1296">
        <v>0</v>
      </c>
      <c r="E1296">
        <v>0</v>
      </c>
      <c r="F1296" s="178">
        <v>55500</v>
      </c>
      <c r="G1296" s="178">
        <v>54991.44</v>
      </c>
      <c r="H1296" s="178">
        <v>69000</v>
      </c>
      <c r="I1296" s="178">
        <v>68719.210000000006</v>
      </c>
    </row>
    <row r="1297" spans="1:9">
      <c r="A1297" t="s">
        <v>1418</v>
      </c>
      <c r="B1297" t="s">
        <v>1419</v>
      </c>
      <c r="C1297">
        <v>0</v>
      </c>
      <c r="D1297">
        <v>0</v>
      </c>
      <c r="E1297">
        <v>0</v>
      </c>
      <c r="F1297" s="178">
        <v>30500</v>
      </c>
      <c r="G1297" s="178">
        <v>22507.06</v>
      </c>
      <c r="H1297" s="178">
        <v>26908</v>
      </c>
      <c r="I1297" s="178">
        <v>20391.560000000001</v>
      </c>
    </row>
    <row r="1298" spans="1:9">
      <c r="A1298" t="s">
        <v>1420</v>
      </c>
      <c r="B1298" t="s">
        <v>1421</v>
      </c>
      <c r="C1298">
        <v>0</v>
      </c>
      <c r="D1298">
        <v>0</v>
      </c>
      <c r="E1298">
        <v>0</v>
      </c>
      <c r="F1298" s="178">
        <v>15465.83</v>
      </c>
      <c r="G1298" s="178">
        <v>17383.71</v>
      </c>
      <c r="H1298" s="178">
        <v>30000</v>
      </c>
      <c r="I1298" s="178">
        <v>23898</v>
      </c>
    </row>
    <row r="1299" spans="1:9">
      <c r="A1299" t="s">
        <v>1422</v>
      </c>
      <c r="B1299" t="s">
        <v>1423</v>
      </c>
      <c r="C1299">
        <v>0</v>
      </c>
      <c r="D1299">
        <v>0</v>
      </c>
      <c r="E1299" s="178">
        <v>1853.38</v>
      </c>
      <c r="F1299" s="178">
        <v>17457.16</v>
      </c>
      <c r="G1299" s="178">
        <v>16048.98</v>
      </c>
      <c r="H1299" s="178">
        <v>15500</v>
      </c>
      <c r="I1299" s="178">
        <v>17130.78</v>
      </c>
    </row>
    <row r="1300" spans="1:9">
      <c r="A1300" t="s">
        <v>1424</v>
      </c>
      <c r="B1300" t="s">
        <v>1425</v>
      </c>
      <c r="C1300">
        <v>0</v>
      </c>
      <c r="D1300">
        <v>0</v>
      </c>
      <c r="E1300">
        <v>0</v>
      </c>
      <c r="F1300" s="178">
        <v>8000</v>
      </c>
      <c r="G1300" s="178">
        <v>9132.98</v>
      </c>
      <c r="H1300" s="178">
        <v>7250</v>
      </c>
      <c r="I1300" s="178">
        <v>16120.51</v>
      </c>
    </row>
    <row r="1301" spans="1:9">
      <c r="A1301" t="s">
        <v>1426</v>
      </c>
      <c r="B1301" t="s">
        <v>1061</v>
      </c>
      <c r="C1301">
        <v>0</v>
      </c>
      <c r="D1301">
        <v>0</v>
      </c>
      <c r="E1301">
        <v>0</v>
      </c>
      <c r="F1301" s="178">
        <v>4200</v>
      </c>
      <c r="G1301" s="178">
        <v>3821.13</v>
      </c>
      <c r="H1301" s="178">
        <v>4250</v>
      </c>
      <c r="I1301" s="178">
        <v>1295.52</v>
      </c>
    </row>
    <row r="1302" spans="1:9">
      <c r="A1302" t="s">
        <v>1427</v>
      </c>
      <c r="B1302" t="s">
        <v>1428</v>
      </c>
      <c r="C1302">
        <v>0</v>
      </c>
      <c r="D1302">
        <v>0</v>
      </c>
      <c r="E1302">
        <v>0</v>
      </c>
      <c r="F1302" s="178">
        <v>39000</v>
      </c>
      <c r="G1302" s="178">
        <v>35955.519999999997</v>
      </c>
      <c r="H1302">
        <v>0</v>
      </c>
      <c r="I1302">
        <v>0</v>
      </c>
    </row>
    <row r="1303" spans="1:9">
      <c r="A1303" t="s">
        <v>1429</v>
      </c>
      <c r="B1303" t="s">
        <v>1430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>
      <c r="A1304" t="s">
        <v>1431</v>
      </c>
      <c r="B1304" t="s">
        <v>1432</v>
      </c>
      <c r="C1304">
        <v>0</v>
      </c>
      <c r="D1304">
        <v>0</v>
      </c>
      <c r="E1304">
        <v>0</v>
      </c>
      <c r="F1304" s="178">
        <v>3500</v>
      </c>
      <c r="G1304" s="178">
        <v>4131.59</v>
      </c>
      <c r="H1304" s="178">
        <v>3250</v>
      </c>
      <c r="I1304" s="178">
        <v>5779.78</v>
      </c>
    </row>
    <row r="1305" spans="1:9">
      <c r="A1305" t="s">
        <v>1433</v>
      </c>
      <c r="B1305" t="s">
        <v>1434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</row>
    <row r="1306" spans="1:9">
      <c r="A1306" t="s">
        <v>794</v>
      </c>
    </row>
    <row r="1307" spans="1:9">
      <c r="A1307" s="177">
        <v>42298.636805555558</v>
      </c>
      <c r="D1307" t="s">
        <v>795</v>
      </c>
      <c r="E1307" t="s">
        <v>796</v>
      </c>
      <c r="I1307" t="s">
        <v>1435</v>
      </c>
    </row>
    <row r="1308" spans="1:9">
      <c r="D1308" t="s">
        <v>798</v>
      </c>
      <c r="E1308" t="s">
        <v>799</v>
      </c>
    </row>
    <row r="1309" spans="1:9">
      <c r="D1309" t="s">
        <v>800</v>
      </c>
      <c r="E1309" t="s">
        <v>801</v>
      </c>
    </row>
    <row r="1310" spans="1:9">
      <c r="A1310" t="s">
        <v>747</v>
      </c>
    </row>
    <row r="1312" spans="1:9">
      <c r="C1312" t="s">
        <v>802</v>
      </c>
      <c r="E1312" t="s">
        <v>802</v>
      </c>
      <c r="G1312" t="s">
        <v>802</v>
      </c>
      <c r="I1312" t="s">
        <v>802</v>
      </c>
    </row>
    <row r="1313" spans="1:9">
      <c r="B1313" t="s">
        <v>803</v>
      </c>
      <c r="C1313" t="s">
        <v>804</v>
      </c>
      <c r="D1313" t="s">
        <v>805</v>
      </c>
      <c r="E1313" t="s">
        <v>806</v>
      </c>
      <c r="F1313" t="s">
        <v>803</v>
      </c>
      <c r="G1313" t="s">
        <v>807</v>
      </c>
      <c r="H1313" t="s">
        <v>803</v>
      </c>
      <c r="I1313" t="s">
        <v>808</v>
      </c>
    </row>
    <row r="1314" spans="1:9">
      <c r="A1314" t="s">
        <v>970</v>
      </c>
      <c r="B1314" t="s">
        <v>809</v>
      </c>
      <c r="C1314" t="s">
        <v>810</v>
      </c>
      <c r="D1314" t="s">
        <v>811</v>
      </c>
      <c r="E1314" t="s">
        <v>812</v>
      </c>
      <c r="F1314" t="s">
        <v>809</v>
      </c>
      <c r="G1314" t="s">
        <v>812</v>
      </c>
      <c r="H1314" t="s">
        <v>809</v>
      </c>
      <c r="I1314" t="s">
        <v>813</v>
      </c>
    </row>
    <row r="1315" spans="1:9">
      <c r="A1315" t="s">
        <v>814</v>
      </c>
      <c r="B1315" t="s">
        <v>767</v>
      </c>
      <c r="C1315" t="s">
        <v>760</v>
      </c>
      <c r="D1315" t="s">
        <v>760</v>
      </c>
      <c r="E1315" t="s">
        <v>767</v>
      </c>
      <c r="F1315" t="s">
        <v>750</v>
      </c>
      <c r="G1315" t="s">
        <v>767</v>
      </c>
      <c r="H1315" t="s">
        <v>750</v>
      </c>
      <c r="I1315" t="s">
        <v>767</v>
      </c>
    </row>
    <row r="1316" spans="1:9">
      <c r="A1316" t="s">
        <v>1436</v>
      </c>
      <c r="B1316" t="s">
        <v>1437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1:9">
      <c r="A1317" t="s">
        <v>1438</v>
      </c>
      <c r="B1317" t="s">
        <v>1439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</row>
    <row r="1318" spans="1:9">
      <c r="A1318" t="s">
        <v>1440</v>
      </c>
      <c r="B1318" t="s">
        <v>1441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9">
      <c r="A1319" t="s">
        <v>1442</v>
      </c>
      <c r="B1319" t="s">
        <v>1443</v>
      </c>
      <c r="C1319">
        <v>0</v>
      </c>
      <c r="D1319">
        <v>0</v>
      </c>
      <c r="E1319">
        <v>0</v>
      </c>
      <c r="F1319" s="178">
        <v>1300</v>
      </c>
      <c r="G1319" s="178">
        <v>2034.35</v>
      </c>
      <c r="H1319" s="178">
        <v>1500</v>
      </c>
      <c r="I1319" s="178">
        <v>2988.4</v>
      </c>
    </row>
    <row r="1320" spans="1:9">
      <c r="A1320" t="s">
        <v>1444</v>
      </c>
      <c r="B1320" t="s">
        <v>1445</v>
      </c>
      <c r="C1320">
        <v>0</v>
      </c>
      <c r="D1320">
        <v>0</v>
      </c>
      <c r="E1320">
        <v>0</v>
      </c>
      <c r="F1320" s="178">
        <v>3350</v>
      </c>
      <c r="G1320" s="178">
        <v>3694.67</v>
      </c>
      <c r="H1320" s="178">
        <v>3500</v>
      </c>
      <c r="I1320" s="178">
        <v>4423.34</v>
      </c>
    </row>
    <row r="1321" spans="1:9">
      <c r="A1321" t="s">
        <v>1446</v>
      </c>
      <c r="B1321" t="s">
        <v>1447</v>
      </c>
      <c r="C1321">
        <v>0</v>
      </c>
      <c r="D1321">
        <v>0</v>
      </c>
      <c r="E1321">
        <v>0</v>
      </c>
      <c r="F1321" s="178">
        <v>14500</v>
      </c>
      <c r="G1321" s="178">
        <v>14617.99</v>
      </c>
      <c r="H1321" s="178">
        <v>14300</v>
      </c>
      <c r="I1321" s="178">
        <v>11578.86</v>
      </c>
    </row>
    <row r="1322" spans="1:9">
      <c r="A1322" t="s">
        <v>1448</v>
      </c>
      <c r="B1322" t="s">
        <v>1449</v>
      </c>
      <c r="C1322">
        <v>0</v>
      </c>
      <c r="D1322">
        <v>0</v>
      </c>
      <c r="E1322">
        <v>0</v>
      </c>
      <c r="F1322" s="178">
        <v>37400</v>
      </c>
      <c r="G1322" s="178">
        <v>30430.67</v>
      </c>
      <c r="H1322" s="178">
        <v>36500</v>
      </c>
      <c r="I1322" s="178">
        <v>28977.1</v>
      </c>
    </row>
    <row r="1323" spans="1:9">
      <c r="A1323" t="s">
        <v>1450</v>
      </c>
      <c r="B1323" t="s">
        <v>1451</v>
      </c>
      <c r="C1323">
        <v>0</v>
      </c>
      <c r="D1323">
        <v>0</v>
      </c>
      <c r="E1323">
        <v>0</v>
      </c>
      <c r="F1323" s="178">
        <v>26200</v>
      </c>
      <c r="G1323" s="178">
        <v>33409.089999999997</v>
      </c>
      <c r="H1323" s="178">
        <v>30000</v>
      </c>
      <c r="I1323" s="178">
        <v>32557.88</v>
      </c>
    </row>
    <row r="1324" spans="1:9">
      <c r="A1324" t="s">
        <v>1452</v>
      </c>
      <c r="B1324" t="s">
        <v>1453</v>
      </c>
      <c r="C1324">
        <v>0</v>
      </c>
      <c r="D1324">
        <v>0</v>
      </c>
      <c r="E1324" s="178">
        <v>2792.99</v>
      </c>
      <c r="F1324" s="178">
        <v>3701.79</v>
      </c>
      <c r="G1324" s="178">
        <v>3701.79</v>
      </c>
      <c r="H1324">
        <v>0</v>
      </c>
      <c r="I1324">
        <v>0</v>
      </c>
    </row>
    <row r="1325" spans="1:9">
      <c r="A1325" t="s">
        <v>1454</v>
      </c>
      <c r="B1325" t="s">
        <v>1089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</row>
    <row r="1326" spans="1:9">
      <c r="A1326" t="s">
        <v>1455</v>
      </c>
      <c r="B1326" t="s">
        <v>1456</v>
      </c>
      <c r="C1326">
        <v>0</v>
      </c>
      <c r="D1326">
        <v>0</v>
      </c>
      <c r="E1326">
        <v>0</v>
      </c>
      <c r="F1326" s="178">
        <v>191670</v>
      </c>
      <c r="G1326" s="178">
        <v>243568.9</v>
      </c>
      <c r="H1326" s="178">
        <v>250000</v>
      </c>
      <c r="I1326" s="178">
        <v>231880.54</v>
      </c>
    </row>
    <row r="1327" spans="1:9">
      <c r="A1327" t="s">
        <v>1457</v>
      </c>
      <c r="B1327" t="s">
        <v>1458</v>
      </c>
      <c r="C1327">
        <v>0</v>
      </c>
      <c r="D1327">
        <v>0</v>
      </c>
      <c r="E1327">
        <v>0</v>
      </c>
      <c r="F1327" s="178">
        <v>30483.21</v>
      </c>
      <c r="G1327" s="178">
        <v>40778.93</v>
      </c>
      <c r="H1327" s="178">
        <v>39500</v>
      </c>
      <c r="I1327" s="178">
        <v>59131.78</v>
      </c>
    </row>
    <row r="1328" spans="1:9">
      <c r="A1328" t="s">
        <v>1459</v>
      </c>
      <c r="B1328" t="s">
        <v>1421</v>
      </c>
      <c r="C1328">
        <v>0</v>
      </c>
      <c r="D1328">
        <v>0</v>
      </c>
      <c r="E1328">
        <v>13.8</v>
      </c>
      <c r="F1328" s="178">
        <v>2175</v>
      </c>
      <c r="G1328" s="178">
        <v>2536.83</v>
      </c>
      <c r="H1328" s="178">
        <v>2400</v>
      </c>
      <c r="I1328" s="178">
        <v>1936.78</v>
      </c>
    </row>
    <row r="1329" spans="1:9">
      <c r="A1329" t="s">
        <v>1460</v>
      </c>
      <c r="B1329" t="s">
        <v>1461</v>
      </c>
      <c r="C1329">
        <v>0</v>
      </c>
      <c r="D1329">
        <v>0</v>
      </c>
      <c r="E1329">
        <v>0</v>
      </c>
      <c r="F1329">
        <v>275</v>
      </c>
      <c r="G1329">
        <v>280.51</v>
      </c>
      <c r="H1329">
        <v>350</v>
      </c>
      <c r="I1329">
        <v>273.36</v>
      </c>
    </row>
    <row r="1330" spans="1:9">
      <c r="A1330" t="s">
        <v>1462</v>
      </c>
      <c r="B1330" t="s">
        <v>1463</v>
      </c>
      <c r="C1330">
        <v>0</v>
      </c>
      <c r="D1330">
        <v>0</v>
      </c>
      <c r="E1330">
        <v>0</v>
      </c>
      <c r="F1330" s="178">
        <v>4500</v>
      </c>
      <c r="G1330" s="178">
        <v>4556.74</v>
      </c>
      <c r="H1330">
        <v>0</v>
      </c>
      <c r="I1330">
        <v>81.23</v>
      </c>
    </row>
    <row r="1331" spans="1:9">
      <c r="A1331" t="s">
        <v>1464</v>
      </c>
      <c r="B1331" t="s">
        <v>1465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384.07</v>
      </c>
    </row>
    <row r="1332" spans="1:9">
      <c r="A1332" t="s">
        <v>1466</v>
      </c>
      <c r="B1332" t="s">
        <v>1467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</row>
    <row r="1333" spans="1:9">
      <c r="A1333" t="s">
        <v>1468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 s="178">
        <v>1500</v>
      </c>
      <c r="I1333">
        <v>0</v>
      </c>
    </row>
    <row r="1334" spans="1:9">
      <c r="A1334" t="s">
        <v>1469</v>
      </c>
      <c r="B1334" t="s">
        <v>1470</v>
      </c>
      <c r="C1334">
        <v>0</v>
      </c>
      <c r="D1334">
        <v>0</v>
      </c>
      <c r="E1334">
        <v>0</v>
      </c>
      <c r="F1334" s="178">
        <v>2500</v>
      </c>
      <c r="G1334" s="178">
        <v>2318.0300000000002</v>
      </c>
      <c r="H1334">
        <v>0</v>
      </c>
      <c r="I1334">
        <v>594.92999999999995</v>
      </c>
    </row>
    <row r="1335" spans="1:9">
      <c r="A1335" t="s">
        <v>1471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0</v>
      </c>
    </row>
    <row r="1336" spans="1:9">
      <c r="A1336" t="s">
        <v>1472</v>
      </c>
      <c r="B1336" t="s">
        <v>1473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0</v>
      </c>
    </row>
    <row r="1337" spans="1:9">
      <c r="A1337" t="s">
        <v>1474</v>
      </c>
      <c r="B1337" t="s">
        <v>1473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</row>
    <row r="1338" spans="1:9">
      <c r="A1338" t="s">
        <v>1475</v>
      </c>
      <c r="B1338" t="s">
        <v>1476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</row>
    <row r="1339" spans="1:9">
      <c r="A1339" t="s">
        <v>1477</v>
      </c>
      <c r="B1339" t="s">
        <v>1478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</row>
    <row r="1340" spans="1:9">
      <c r="A1340" t="s">
        <v>1479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</row>
    <row r="1341" spans="1:9">
      <c r="A1341" t="s">
        <v>1480</v>
      </c>
      <c r="B1341" t="s">
        <v>1481</v>
      </c>
      <c r="C1341">
        <v>0</v>
      </c>
      <c r="D1341">
        <v>0</v>
      </c>
      <c r="E1341">
        <v>0</v>
      </c>
      <c r="F1341">
        <v>40</v>
      </c>
      <c r="G1341">
        <v>73.260000000000005</v>
      </c>
      <c r="H1341">
        <v>0</v>
      </c>
      <c r="I1341">
        <v>0</v>
      </c>
    </row>
    <row r="1342" spans="1:9">
      <c r="A1342" t="s">
        <v>1482</v>
      </c>
      <c r="B1342" t="s">
        <v>1483</v>
      </c>
      <c r="C1342">
        <v>0</v>
      </c>
      <c r="D1342">
        <v>0</v>
      </c>
      <c r="E1342">
        <v>0</v>
      </c>
      <c r="F1342">
        <v>140</v>
      </c>
      <c r="G1342">
        <v>92.36</v>
      </c>
      <c r="H1342">
        <v>130</v>
      </c>
      <c r="I1342">
        <v>18.399999999999999</v>
      </c>
    </row>
    <row r="1343" spans="1:9">
      <c r="A1343" t="s">
        <v>1484</v>
      </c>
      <c r="B1343" t="s">
        <v>1470</v>
      </c>
      <c r="C1343">
        <v>0</v>
      </c>
      <c r="D1343">
        <v>0</v>
      </c>
      <c r="E1343">
        <v>0</v>
      </c>
      <c r="F1343" s="178">
        <v>3550</v>
      </c>
      <c r="G1343" s="178">
        <v>3866.77</v>
      </c>
      <c r="H1343" s="178">
        <v>5000</v>
      </c>
      <c r="I1343" s="178">
        <v>4819.6899999999996</v>
      </c>
    </row>
    <row r="1344" spans="1:9">
      <c r="A1344" t="s">
        <v>1485</v>
      </c>
      <c r="B1344" t="s">
        <v>1470</v>
      </c>
      <c r="C1344">
        <v>0</v>
      </c>
      <c r="D1344">
        <v>0</v>
      </c>
      <c r="E1344">
        <v>0</v>
      </c>
      <c r="F1344" s="178">
        <v>5000</v>
      </c>
      <c r="G1344" s="178">
        <v>6453.56</v>
      </c>
      <c r="H1344" s="178">
        <v>4000</v>
      </c>
      <c r="I1344" s="178">
        <v>6053.95</v>
      </c>
    </row>
    <row r="1345" spans="1:9">
      <c r="A1345" t="s">
        <v>1486</v>
      </c>
      <c r="B1345" t="s">
        <v>1470</v>
      </c>
      <c r="C1345">
        <v>0</v>
      </c>
      <c r="D1345">
        <v>0</v>
      </c>
      <c r="E1345">
        <v>0</v>
      </c>
      <c r="F1345" s="178">
        <v>4250</v>
      </c>
      <c r="G1345" s="178">
        <v>7277.37</v>
      </c>
      <c r="H1345" s="178">
        <v>4000</v>
      </c>
      <c r="I1345" s="178">
        <v>16093.18</v>
      </c>
    </row>
    <row r="1346" spans="1:9">
      <c r="A1346" t="s">
        <v>1487</v>
      </c>
      <c r="B1346" t="s">
        <v>1488</v>
      </c>
      <c r="C1346">
        <v>0</v>
      </c>
      <c r="D1346">
        <v>0</v>
      </c>
      <c r="E1346">
        <v>0</v>
      </c>
      <c r="F1346" s="178">
        <v>2700</v>
      </c>
      <c r="G1346" s="178">
        <v>2123.59</v>
      </c>
      <c r="H1346" s="178">
        <v>2900</v>
      </c>
      <c r="I1346">
        <v>203.12</v>
      </c>
    </row>
    <row r="1347" spans="1:9">
      <c r="A1347" t="s">
        <v>1489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</row>
    <row r="1348" spans="1:9">
      <c r="A1348" t="s">
        <v>1490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0</v>
      </c>
    </row>
    <row r="1349" spans="1:9">
      <c r="A1349" t="s">
        <v>1491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0</v>
      </c>
    </row>
    <row r="1350" spans="1:9">
      <c r="A1350" t="s">
        <v>1492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0</v>
      </c>
    </row>
    <row r="1351" spans="1:9">
      <c r="A1351" t="s">
        <v>1493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</row>
    <row r="1352" spans="1:9">
      <c r="A1352" t="s">
        <v>1494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</row>
    <row r="1353" spans="1:9">
      <c r="A1353" t="s">
        <v>1495</v>
      </c>
      <c r="B1353" t="s">
        <v>1496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</row>
    <row r="1354" spans="1:9">
      <c r="A1354" t="s">
        <v>1497</v>
      </c>
      <c r="B1354">
        <v>0</v>
      </c>
      <c r="C1354">
        <v>0</v>
      </c>
      <c r="D1354">
        <v>0</v>
      </c>
      <c r="E1354">
        <v>0</v>
      </c>
      <c r="F1354" s="178">
        <v>1000</v>
      </c>
      <c r="G1354">
        <v>991.62</v>
      </c>
      <c r="H1354">
        <v>0</v>
      </c>
      <c r="I1354">
        <v>0</v>
      </c>
    </row>
    <row r="1355" spans="1:9">
      <c r="A1355" t="s">
        <v>1498</v>
      </c>
      <c r="B1355">
        <v>0</v>
      </c>
      <c r="C1355">
        <v>0</v>
      </c>
      <c r="D1355">
        <v>0</v>
      </c>
      <c r="E1355">
        <v>0</v>
      </c>
      <c r="F1355" s="178">
        <v>1799.43</v>
      </c>
      <c r="G1355" s="178">
        <v>-1314.55</v>
      </c>
      <c r="H1355" s="178">
        <v>2000</v>
      </c>
      <c r="I1355">
        <v>32.92</v>
      </c>
    </row>
    <row r="1356" spans="1:9">
      <c r="A1356" t="s">
        <v>1499</v>
      </c>
      <c r="B1356">
        <v>0</v>
      </c>
      <c r="C1356">
        <v>0</v>
      </c>
      <c r="D1356">
        <v>0</v>
      </c>
      <c r="E1356">
        <v>0</v>
      </c>
      <c r="F1356" s="178">
        <v>7675</v>
      </c>
      <c r="G1356" s="178">
        <v>6832.51</v>
      </c>
      <c r="H1356" s="178">
        <v>6000</v>
      </c>
      <c r="I1356" s="178">
        <v>8403.56</v>
      </c>
    </row>
    <row r="1357" spans="1:9">
      <c r="A1357" t="s">
        <v>1500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</row>
    <row r="1358" spans="1:9">
      <c r="A1358" t="s">
        <v>1501</v>
      </c>
      <c r="B1358">
        <v>0</v>
      </c>
      <c r="C1358">
        <v>0</v>
      </c>
      <c r="D1358">
        <v>0</v>
      </c>
      <c r="E1358">
        <v>0</v>
      </c>
      <c r="F1358">
        <v>500</v>
      </c>
      <c r="G1358">
        <v>416.21</v>
      </c>
      <c r="H1358">
        <v>0</v>
      </c>
      <c r="I1358">
        <v>0</v>
      </c>
    </row>
    <row r="1359" spans="1:9">
      <c r="A1359" t="s">
        <v>1502</v>
      </c>
      <c r="B1359">
        <v>0</v>
      </c>
      <c r="C1359">
        <v>0</v>
      </c>
      <c r="D1359">
        <v>0</v>
      </c>
      <c r="E1359">
        <v>0</v>
      </c>
      <c r="F1359" s="178">
        <v>4500</v>
      </c>
      <c r="G1359" s="178">
        <v>4034.76</v>
      </c>
      <c r="H1359" s="178">
        <v>4800</v>
      </c>
      <c r="I1359">
        <v>228.46</v>
      </c>
    </row>
    <row r="1360" spans="1:9">
      <c r="A1360" t="s">
        <v>1503</v>
      </c>
      <c r="B1360">
        <v>0</v>
      </c>
      <c r="C1360">
        <v>0</v>
      </c>
      <c r="D1360">
        <v>0</v>
      </c>
      <c r="E1360">
        <v>0</v>
      </c>
      <c r="F1360" s="178">
        <v>2600</v>
      </c>
      <c r="G1360" s="178">
        <v>2014.53</v>
      </c>
      <c r="H1360" s="178">
        <v>2000</v>
      </c>
      <c r="I1360">
        <v>448.02</v>
      </c>
    </row>
    <row r="1361" spans="1:9">
      <c r="A1361" t="s">
        <v>1504</v>
      </c>
      <c r="B1361" t="s">
        <v>1505</v>
      </c>
      <c r="C1361">
        <v>0</v>
      </c>
      <c r="D1361">
        <v>0</v>
      </c>
      <c r="E1361">
        <v>0</v>
      </c>
      <c r="F1361" s="178">
        <v>11650</v>
      </c>
      <c r="G1361" s="178">
        <v>6241.41</v>
      </c>
      <c r="H1361" s="178">
        <v>7300</v>
      </c>
      <c r="I1361" s="178">
        <v>4240.21</v>
      </c>
    </row>
    <row r="1362" spans="1:9">
      <c r="A1362" t="s">
        <v>1506</v>
      </c>
      <c r="B1362" t="s">
        <v>1507</v>
      </c>
      <c r="C1362">
        <v>0</v>
      </c>
      <c r="D1362">
        <v>0</v>
      </c>
      <c r="E1362">
        <v>0</v>
      </c>
      <c r="F1362" s="178">
        <v>2500</v>
      </c>
      <c r="G1362" s="178">
        <v>1784.19</v>
      </c>
      <c r="H1362" s="178">
        <v>3600</v>
      </c>
      <c r="I1362">
        <v>749.29</v>
      </c>
    </row>
    <row r="1363" spans="1:9">
      <c r="A1363" t="s">
        <v>1508</v>
      </c>
      <c r="B1363" t="s">
        <v>1507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 s="178">
        <v>2128.41</v>
      </c>
    </row>
    <row r="1364" spans="1:9">
      <c r="B1364" t="s">
        <v>753</v>
      </c>
      <c r="C1364" t="s">
        <v>753</v>
      </c>
      <c r="D1364" t="s">
        <v>753</v>
      </c>
      <c r="E1364" t="s">
        <v>753</v>
      </c>
    </row>
    <row r="1365" spans="1:9">
      <c r="F1365" t="s">
        <v>753</v>
      </c>
      <c r="G1365" t="s">
        <v>753</v>
      </c>
      <c r="H1365" t="s">
        <v>753</v>
      </c>
      <c r="I1365" t="s">
        <v>753</v>
      </c>
    </row>
    <row r="1366" spans="1:9">
      <c r="A1366" t="s">
        <v>161</v>
      </c>
      <c r="B1366">
        <v>0</v>
      </c>
      <c r="C1366">
        <v>0</v>
      </c>
      <c r="D1366">
        <v>0</v>
      </c>
      <c r="E1366" s="178">
        <v>4660.17</v>
      </c>
      <c r="F1366" s="178">
        <v>539582.42000000004</v>
      </c>
      <c r="G1366" s="178">
        <v>586788.5</v>
      </c>
      <c r="H1366" s="178">
        <v>582238</v>
      </c>
      <c r="I1366" s="178">
        <v>571562.84</v>
      </c>
    </row>
    <row r="1367" spans="1:9">
      <c r="A1367" t="s">
        <v>794</v>
      </c>
    </row>
    <row r="1368" spans="1:9">
      <c r="A1368" s="177">
        <v>42298.636805555558</v>
      </c>
      <c r="D1368" t="s">
        <v>795</v>
      </c>
      <c r="E1368" t="s">
        <v>796</v>
      </c>
      <c r="I1368" t="s">
        <v>1509</v>
      </c>
    </row>
    <row r="1369" spans="1:9">
      <c r="D1369" t="s">
        <v>798</v>
      </c>
      <c r="E1369" t="s">
        <v>799</v>
      </c>
    </row>
    <row r="1370" spans="1:9">
      <c r="D1370" t="s">
        <v>800</v>
      </c>
      <c r="E1370" t="s">
        <v>801</v>
      </c>
    </row>
    <row r="1371" spans="1:9">
      <c r="A1371" t="s">
        <v>747</v>
      </c>
    </row>
    <row r="1373" spans="1:9">
      <c r="C1373" t="s">
        <v>802</v>
      </c>
      <c r="E1373" t="s">
        <v>802</v>
      </c>
      <c r="G1373" t="s">
        <v>802</v>
      </c>
      <c r="I1373" t="s">
        <v>802</v>
      </c>
    </row>
    <row r="1374" spans="1:9">
      <c r="B1374" t="s">
        <v>803</v>
      </c>
      <c r="C1374" t="s">
        <v>804</v>
      </c>
      <c r="D1374" t="s">
        <v>805</v>
      </c>
      <c r="E1374" t="s">
        <v>806</v>
      </c>
      <c r="F1374" t="s">
        <v>803</v>
      </c>
      <c r="G1374" t="s">
        <v>807</v>
      </c>
      <c r="H1374" t="s">
        <v>803</v>
      </c>
      <c r="I1374" t="s">
        <v>808</v>
      </c>
    </row>
    <row r="1375" spans="1:9">
      <c r="A1375" t="s">
        <v>970</v>
      </c>
      <c r="B1375" t="s">
        <v>809</v>
      </c>
      <c r="C1375" t="s">
        <v>810</v>
      </c>
      <c r="D1375" t="s">
        <v>811</v>
      </c>
      <c r="E1375" t="s">
        <v>812</v>
      </c>
      <c r="F1375" t="s">
        <v>809</v>
      </c>
      <c r="G1375" t="s">
        <v>812</v>
      </c>
      <c r="H1375" t="s">
        <v>809</v>
      </c>
      <c r="I1375" t="s">
        <v>813</v>
      </c>
    </row>
    <row r="1376" spans="1:9">
      <c r="A1376" t="s">
        <v>814</v>
      </c>
      <c r="B1376" t="s">
        <v>767</v>
      </c>
      <c r="C1376" t="s">
        <v>760</v>
      </c>
      <c r="D1376" t="s">
        <v>760</v>
      </c>
      <c r="E1376" t="s">
        <v>767</v>
      </c>
      <c r="F1376" t="s">
        <v>750</v>
      </c>
      <c r="G1376" t="s">
        <v>767</v>
      </c>
      <c r="H1376" t="s">
        <v>750</v>
      </c>
      <c r="I1376" t="s">
        <v>767</v>
      </c>
    </row>
    <row r="1377" spans="1:9">
      <c r="B1377" t="s">
        <v>760</v>
      </c>
      <c r="C1377" t="s">
        <v>760</v>
      </c>
      <c r="D1377" t="s">
        <v>758</v>
      </c>
    </row>
    <row r="1378" spans="1:9">
      <c r="D1378" t="s">
        <v>772</v>
      </c>
      <c r="E1378" t="s">
        <v>767</v>
      </c>
      <c r="F1378" t="s">
        <v>750</v>
      </c>
      <c r="G1378" t="s">
        <v>767</v>
      </c>
      <c r="H1378" t="s">
        <v>750</v>
      </c>
      <c r="I1378" t="s">
        <v>822</v>
      </c>
    </row>
    <row r="1379" spans="1:9">
      <c r="I1379" t="s">
        <v>765</v>
      </c>
    </row>
    <row r="1381" spans="1:9">
      <c r="A1381" t="s">
        <v>180</v>
      </c>
      <c r="B1381">
        <v>0</v>
      </c>
      <c r="C1381">
        <v>0</v>
      </c>
      <c r="D1381">
        <v>0</v>
      </c>
      <c r="E1381" s="178">
        <v>4660.17</v>
      </c>
      <c r="F1381" s="178">
        <v>719991.42</v>
      </c>
      <c r="G1381" s="178">
        <v>773237.89</v>
      </c>
      <c r="H1381" s="178">
        <v>784683.88</v>
      </c>
      <c r="I1381" s="178">
        <v>762717.49</v>
      </c>
    </row>
    <row r="1382" spans="1:9">
      <c r="A1382" t="s">
        <v>794</v>
      </c>
    </row>
    <row r="1383" spans="1:9">
      <c r="A1383" s="177">
        <v>42298.636805555558</v>
      </c>
      <c r="D1383" t="s">
        <v>795</v>
      </c>
      <c r="E1383" t="s">
        <v>796</v>
      </c>
      <c r="I1383" t="s">
        <v>1510</v>
      </c>
    </row>
    <row r="1384" spans="1:9">
      <c r="D1384" t="s">
        <v>798</v>
      </c>
      <c r="E1384" t="s">
        <v>799</v>
      </c>
    </row>
    <row r="1385" spans="1:9">
      <c r="D1385" t="s">
        <v>800</v>
      </c>
      <c r="E1385" t="s">
        <v>801</v>
      </c>
    </row>
    <row r="1386" spans="1:9">
      <c r="A1386" t="s">
        <v>747</v>
      </c>
    </row>
    <row r="1388" spans="1:9">
      <c r="C1388" t="s">
        <v>802</v>
      </c>
      <c r="E1388" t="s">
        <v>802</v>
      </c>
      <c r="G1388" t="s">
        <v>802</v>
      </c>
      <c r="I1388" t="s">
        <v>802</v>
      </c>
    </row>
    <row r="1389" spans="1:9">
      <c r="B1389" t="s">
        <v>803</v>
      </c>
      <c r="C1389" t="s">
        <v>804</v>
      </c>
      <c r="D1389" t="s">
        <v>805</v>
      </c>
      <c r="E1389" t="s">
        <v>806</v>
      </c>
      <c r="F1389" t="s">
        <v>803</v>
      </c>
      <c r="G1389" t="s">
        <v>807</v>
      </c>
      <c r="H1389" t="s">
        <v>803</v>
      </c>
      <c r="I1389" t="s">
        <v>808</v>
      </c>
    </row>
    <row r="1390" spans="1:9">
      <c r="A1390" t="s">
        <v>970</v>
      </c>
      <c r="B1390" t="s">
        <v>809</v>
      </c>
      <c r="C1390" t="s">
        <v>810</v>
      </c>
      <c r="D1390" t="s">
        <v>811</v>
      </c>
      <c r="E1390" t="s">
        <v>812</v>
      </c>
      <c r="F1390" t="s">
        <v>809</v>
      </c>
      <c r="G1390" t="s">
        <v>812</v>
      </c>
      <c r="H1390" t="s">
        <v>809</v>
      </c>
      <c r="I1390" t="s">
        <v>813</v>
      </c>
    </row>
    <row r="1391" spans="1:9">
      <c r="A1391" t="s">
        <v>814</v>
      </c>
      <c r="B1391" t="s">
        <v>767</v>
      </c>
      <c r="C1391" t="s">
        <v>760</v>
      </c>
      <c r="D1391" t="s">
        <v>760</v>
      </c>
      <c r="E1391" t="s">
        <v>767</v>
      </c>
      <c r="F1391" t="s">
        <v>750</v>
      </c>
      <c r="G1391" t="s">
        <v>767</v>
      </c>
      <c r="H1391" t="s">
        <v>750</v>
      </c>
      <c r="I1391" t="s">
        <v>767</v>
      </c>
    </row>
    <row r="1392" spans="1:9">
      <c r="A1392" t="s">
        <v>181</v>
      </c>
    </row>
    <row r="1393" spans="1:9">
      <c r="A1393" t="s">
        <v>783</v>
      </c>
    </row>
    <row r="1395" spans="1:9">
      <c r="A1395" t="s">
        <v>774</v>
      </c>
    </row>
    <row r="1396" spans="1:9">
      <c r="A1396" t="s">
        <v>767</v>
      </c>
    </row>
    <row r="1397" spans="1:9">
      <c r="A1397" t="s">
        <v>1511</v>
      </c>
      <c r="B1397" s="178">
        <v>169338</v>
      </c>
      <c r="C1397" s="178">
        <v>165413.82</v>
      </c>
      <c r="D1397" s="178">
        <v>169800</v>
      </c>
      <c r="E1397" s="178">
        <v>174559.8</v>
      </c>
      <c r="F1397" s="178">
        <v>192722</v>
      </c>
      <c r="G1397" s="178">
        <v>202619.59</v>
      </c>
      <c r="H1397" s="178">
        <v>200432.2</v>
      </c>
      <c r="I1397" s="178">
        <v>208969.63</v>
      </c>
    </row>
    <row r="1398" spans="1:9">
      <c r="A1398" t="s">
        <v>1512</v>
      </c>
      <c r="B1398" s="178">
        <v>92612</v>
      </c>
      <c r="C1398" s="178">
        <v>55593.37</v>
      </c>
      <c r="D1398" s="178">
        <v>92912</v>
      </c>
      <c r="E1398" s="178">
        <v>59609.25</v>
      </c>
      <c r="F1398" s="178">
        <v>57708</v>
      </c>
      <c r="G1398" s="178">
        <v>45931.48</v>
      </c>
      <c r="H1398" s="178">
        <v>57158.400000000001</v>
      </c>
      <c r="I1398" s="178">
        <v>50995.55</v>
      </c>
    </row>
    <row r="1399" spans="1:9">
      <c r="A1399" t="s">
        <v>1513</v>
      </c>
      <c r="B1399" s="178">
        <v>1016</v>
      </c>
      <c r="C1399">
        <v>234.31</v>
      </c>
      <c r="D1399" s="178">
        <v>1000</v>
      </c>
      <c r="E1399">
        <v>462.34</v>
      </c>
      <c r="F1399" s="178">
        <v>1000</v>
      </c>
      <c r="G1399">
        <v>530.80999999999995</v>
      </c>
      <c r="H1399" s="178">
        <v>1000</v>
      </c>
      <c r="I1399">
        <v>403.46</v>
      </c>
    </row>
    <row r="1400" spans="1:9">
      <c r="A1400" t="s">
        <v>1514</v>
      </c>
      <c r="B1400" s="178">
        <v>12345</v>
      </c>
      <c r="C1400" s="178">
        <v>17052.41</v>
      </c>
      <c r="D1400" s="178">
        <v>12325</v>
      </c>
      <c r="E1400" s="178">
        <v>19307.18</v>
      </c>
      <c r="F1400" s="178">
        <v>25554.560000000001</v>
      </c>
      <c r="G1400" s="178">
        <v>27486.01</v>
      </c>
      <c r="H1400" s="178">
        <v>29936</v>
      </c>
      <c r="I1400" s="178">
        <v>30595.84</v>
      </c>
    </row>
    <row r="1401" spans="1:9">
      <c r="A1401" t="s">
        <v>1515</v>
      </c>
      <c r="B1401">
        <v>240</v>
      </c>
      <c r="C1401">
        <v>202.72</v>
      </c>
      <c r="D1401">
        <v>205</v>
      </c>
      <c r="E1401">
        <v>205.44</v>
      </c>
      <c r="F1401">
        <v>257</v>
      </c>
      <c r="G1401">
        <v>273.77999999999997</v>
      </c>
      <c r="H1401">
        <v>257</v>
      </c>
      <c r="I1401">
        <v>246.06</v>
      </c>
    </row>
    <row r="1402" spans="1:9">
      <c r="A1402" t="s">
        <v>1516</v>
      </c>
      <c r="B1402" t="s">
        <v>1517</v>
      </c>
      <c r="C1402" s="178">
        <v>13158.34</v>
      </c>
      <c r="D1402" s="178">
        <v>16350</v>
      </c>
      <c r="E1402" s="178">
        <v>14067.8</v>
      </c>
      <c r="F1402" s="178">
        <v>16147</v>
      </c>
      <c r="G1402" s="178">
        <v>14755.95</v>
      </c>
      <c r="H1402" s="178">
        <v>16033</v>
      </c>
      <c r="I1402" s="178">
        <v>14911.41</v>
      </c>
    </row>
    <row r="1403" spans="1:9">
      <c r="A1403" t="s">
        <v>1518</v>
      </c>
      <c r="B1403" s="178">
        <v>3812</v>
      </c>
      <c r="C1403" s="178">
        <v>3077.46</v>
      </c>
      <c r="D1403" s="178">
        <v>3824</v>
      </c>
      <c r="E1403" s="178">
        <v>3290.11</v>
      </c>
      <c r="F1403" s="178">
        <v>3776</v>
      </c>
      <c r="G1403" s="178">
        <v>3451.32</v>
      </c>
      <c r="H1403" s="178">
        <v>3750</v>
      </c>
      <c r="I1403" s="178">
        <v>3487.36</v>
      </c>
    </row>
    <row r="1404" spans="1:9">
      <c r="A1404" t="s">
        <v>1519</v>
      </c>
      <c r="B1404" t="s">
        <v>1520</v>
      </c>
      <c r="C1404" s="178">
        <v>14208.96</v>
      </c>
      <c r="D1404" s="178">
        <v>23925</v>
      </c>
      <c r="E1404" s="178">
        <v>24469.919999999998</v>
      </c>
      <c r="F1404" s="178">
        <v>28554</v>
      </c>
      <c r="G1404" s="178">
        <v>27354</v>
      </c>
      <c r="H1404" s="178">
        <v>28367</v>
      </c>
      <c r="I1404" s="178">
        <v>26097.599999999999</v>
      </c>
    </row>
    <row r="1405" spans="1:9">
      <c r="A1405" t="s">
        <v>1521</v>
      </c>
      <c r="B1405" t="s">
        <v>1522</v>
      </c>
      <c r="C1405" s="178">
        <v>6719.58</v>
      </c>
      <c r="D1405" s="178">
        <v>7064</v>
      </c>
      <c r="E1405" s="178">
        <v>6948.63</v>
      </c>
      <c r="F1405" s="178">
        <v>6693</v>
      </c>
      <c r="G1405" s="178">
        <v>8373.2000000000007</v>
      </c>
      <c r="H1405" s="178">
        <v>4019</v>
      </c>
      <c r="I1405" s="178">
        <v>4205.51</v>
      </c>
    </row>
    <row r="1406" spans="1:9">
      <c r="B1406" t="s">
        <v>753</v>
      </c>
      <c r="C1406" t="s">
        <v>753</v>
      </c>
      <c r="D1406" t="s">
        <v>753</v>
      </c>
      <c r="E1406" t="s">
        <v>753</v>
      </c>
    </row>
    <row r="1407" spans="1:9">
      <c r="F1407" t="s">
        <v>753</v>
      </c>
      <c r="G1407" t="s">
        <v>753</v>
      </c>
      <c r="H1407" t="s">
        <v>753</v>
      </c>
      <c r="I1407" t="s">
        <v>753</v>
      </c>
    </row>
    <row r="1408" spans="1:9">
      <c r="A1408" t="s">
        <v>984</v>
      </c>
      <c r="B1408" s="178">
        <v>325143</v>
      </c>
      <c r="C1408" s="178">
        <v>275660.96999999997</v>
      </c>
      <c r="D1408" s="178">
        <v>327405</v>
      </c>
      <c r="E1408" s="178">
        <v>302920.46999999997</v>
      </c>
      <c r="F1408" s="178">
        <v>332411.56</v>
      </c>
      <c r="G1408" s="178">
        <v>330776.14</v>
      </c>
      <c r="H1408" s="178">
        <v>340952.6</v>
      </c>
      <c r="I1408" s="178">
        <v>339912.42</v>
      </c>
    </row>
    <row r="1410" spans="1:9">
      <c r="A1410" t="s">
        <v>170</v>
      </c>
    </row>
    <row r="1411" spans="1:9">
      <c r="A1411" t="s">
        <v>764</v>
      </c>
    </row>
    <row r="1412" spans="1:9">
      <c r="A1412" t="s">
        <v>1523</v>
      </c>
      <c r="B1412" t="s">
        <v>1063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200</v>
      </c>
      <c r="I1412">
        <v>0</v>
      </c>
    </row>
    <row r="1413" spans="1:9">
      <c r="A1413" t="s">
        <v>1524</v>
      </c>
      <c r="B1413" t="s">
        <v>1525</v>
      </c>
      <c r="C1413">
        <v>0</v>
      </c>
      <c r="D1413">
        <v>500</v>
      </c>
      <c r="E1413">
        <v>0</v>
      </c>
      <c r="F1413">
        <v>0</v>
      </c>
      <c r="G1413">
        <v>0</v>
      </c>
      <c r="H1413">
        <v>0</v>
      </c>
      <c r="I1413">
        <v>0</v>
      </c>
    </row>
    <row r="1414" spans="1:9">
      <c r="A1414" t="s">
        <v>1526</v>
      </c>
      <c r="B1414" t="s">
        <v>1251</v>
      </c>
      <c r="C1414">
        <v>662.34</v>
      </c>
      <c r="D1414" s="178">
        <v>1000</v>
      </c>
      <c r="E1414">
        <v>465.7</v>
      </c>
      <c r="F1414">
        <v>750</v>
      </c>
      <c r="G1414">
        <v>290.18</v>
      </c>
      <c r="H1414" s="178">
        <v>1500</v>
      </c>
      <c r="I1414" s="178">
        <v>1247.99</v>
      </c>
    </row>
    <row r="1415" spans="1:9">
      <c r="A1415" t="s">
        <v>1527</v>
      </c>
      <c r="B1415" t="s">
        <v>1292</v>
      </c>
      <c r="C1415">
        <v>39.9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</row>
    <row r="1416" spans="1:9">
      <c r="A1416" t="s">
        <v>1528</v>
      </c>
      <c r="B1416" t="s">
        <v>1529</v>
      </c>
      <c r="C1416" s="178">
        <v>15762.61</v>
      </c>
      <c r="D1416">
        <v>0</v>
      </c>
      <c r="E1416" s="178">
        <v>24670.36</v>
      </c>
      <c r="F1416" s="178">
        <v>19000</v>
      </c>
      <c r="G1416" s="178">
        <v>32993.83</v>
      </c>
      <c r="H1416" s="178">
        <v>26000</v>
      </c>
      <c r="I1416" s="178">
        <v>25873.439999999999</v>
      </c>
    </row>
    <row r="1417" spans="1:9">
      <c r="A1417" t="s">
        <v>1530</v>
      </c>
      <c r="B1417" t="s">
        <v>1531</v>
      </c>
      <c r="C1417" s="178">
        <v>3573.83</v>
      </c>
      <c r="D1417" s="178">
        <v>5000</v>
      </c>
      <c r="E1417" s="178">
        <v>9293.5300000000007</v>
      </c>
      <c r="F1417">
        <v>0</v>
      </c>
      <c r="G1417">
        <v>142.72</v>
      </c>
      <c r="H1417">
        <v>0</v>
      </c>
      <c r="I1417">
        <v>19.96</v>
      </c>
    </row>
    <row r="1418" spans="1:9">
      <c r="A1418" t="s">
        <v>1532</v>
      </c>
      <c r="B1418" t="s">
        <v>1533</v>
      </c>
      <c r="C1418">
        <v>0</v>
      </c>
      <c r="D1418">
        <v>500</v>
      </c>
      <c r="E1418">
        <v>196</v>
      </c>
      <c r="F1418">
        <v>250</v>
      </c>
      <c r="G1418">
        <v>0</v>
      </c>
      <c r="H1418">
        <v>750</v>
      </c>
      <c r="I1418">
        <v>0</v>
      </c>
    </row>
    <row r="1419" spans="1:9">
      <c r="A1419" t="s">
        <v>1534</v>
      </c>
      <c r="B1419" t="s">
        <v>1535</v>
      </c>
      <c r="C1419" s="178">
        <v>17194.27</v>
      </c>
      <c r="D1419" s="178">
        <v>16100</v>
      </c>
      <c r="E1419" s="178">
        <v>24601.75</v>
      </c>
      <c r="F1419" s="178">
        <v>21600</v>
      </c>
      <c r="G1419">
        <v>0</v>
      </c>
      <c r="H1419" s="178">
        <v>21600</v>
      </c>
      <c r="I1419" s="178">
        <v>23860.46</v>
      </c>
    </row>
    <row r="1420" spans="1:9">
      <c r="A1420" t="s">
        <v>1536</v>
      </c>
      <c r="B1420">
        <v>500</v>
      </c>
      <c r="C1420">
        <v>595.46</v>
      </c>
      <c r="D1420">
        <v>500</v>
      </c>
      <c r="E1420">
        <v>581.62</v>
      </c>
      <c r="F1420">
        <v>500</v>
      </c>
      <c r="G1420">
        <v>784.14</v>
      </c>
      <c r="H1420">
        <v>500</v>
      </c>
      <c r="I1420" s="178">
        <v>1090.6600000000001</v>
      </c>
    </row>
    <row r="1421" spans="1:9">
      <c r="A1421" t="s">
        <v>1537</v>
      </c>
      <c r="B1421" s="178">
        <v>9000</v>
      </c>
      <c r="C1421" s="178">
        <v>8656.68</v>
      </c>
      <c r="D1421" s="178">
        <v>7000</v>
      </c>
      <c r="E1421" s="178">
        <v>10370.09</v>
      </c>
      <c r="F1421">
        <v>0</v>
      </c>
      <c r="G1421">
        <v>0</v>
      </c>
      <c r="H1421">
        <v>0</v>
      </c>
      <c r="I1421">
        <v>0</v>
      </c>
    </row>
    <row r="1422" spans="1:9">
      <c r="A1422" t="s">
        <v>1538</v>
      </c>
      <c r="B1422">
        <v>750</v>
      </c>
      <c r="C1422">
        <v>175</v>
      </c>
      <c r="D1422">
        <v>750</v>
      </c>
      <c r="E1422">
        <v>470.3</v>
      </c>
      <c r="F1422">
        <v>500</v>
      </c>
      <c r="G1422">
        <v>181</v>
      </c>
      <c r="H1422">
        <v>300</v>
      </c>
      <c r="I1422">
        <v>150</v>
      </c>
    </row>
    <row r="1423" spans="1:9">
      <c r="A1423" t="s">
        <v>1539</v>
      </c>
      <c r="B1423" s="178">
        <v>2500</v>
      </c>
      <c r="C1423">
        <v>616.84</v>
      </c>
      <c r="D1423" s="178">
        <v>1800</v>
      </c>
      <c r="E1423">
        <v>658.21</v>
      </c>
      <c r="F1423" s="178">
        <v>1000</v>
      </c>
      <c r="G1423" s="178">
        <v>1568.75</v>
      </c>
      <c r="H1423" s="178">
        <v>1000</v>
      </c>
      <c r="I1423">
        <v>648</v>
      </c>
    </row>
    <row r="1424" spans="1:9">
      <c r="A1424" t="s">
        <v>1540</v>
      </c>
      <c r="B1424">
        <v>800</v>
      </c>
      <c r="C1424">
        <v>250.23</v>
      </c>
      <c r="D1424">
        <v>800</v>
      </c>
      <c r="E1424">
        <v>20</v>
      </c>
      <c r="F1424">
        <v>500</v>
      </c>
      <c r="G1424">
        <v>42.46</v>
      </c>
      <c r="H1424">
        <v>300</v>
      </c>
      <c r="I1424">
        <v>232.3</v>
      </c>
    </row>
    <row r="1425" spans="1:9">
      <c r="A1425" t="s">
        <v>1541</v>
      </c>
      <c r="B1425" t="s">
        <v>1542</v>
      </c>
      <c r="C1425" s="178">
        <v>1138</v>
      </c>
      <c r="D1425" s="178">
        <v>1000</v>
      </c>
      <c r="E1425">
        <v>856.13</v>
      </c>
      <c r="F1425" s="178">
        <v>1000</v>
      </c>
      <c r="G1425" s="178">
        <v>1000</v>
      </c>
      <c r="H1425" s="178">
        <v>2750</v>
      </c>
      <c r="I1425" s="178">
        <v>2432.14</v>
      </c>
    </row>
    <row r="1426" spans="1:9">
      <c r="A1426" t="s">
        <v>1543</v>
      </c>
      <c r="B1426" t="s">
        <v>883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>
      <c r="A1427" t="s">
        <v>1544</v>
      </c>
      <c r="B1427" s="178">
        <v>100000</v>
      </c>
      <c r="C1427" s="178">
        <v>95610</v>
      </c>
      <c r="D1427" s="178">
        <v>110000</v>
      </c>
      <c r="E1427" s="178">
        <v>103050</v>
      </c>
      <c r="F1427" s="178">
        <v>95000</v>
      </c>
      <c r="G1427" s="178">
        <v>107956.5</v>
      </c>
      <c r="H1427" s="178">
        <v>100100</v>
      </c>
      <c r="I1427" s="178">
        <v>111301.41</v>
      </c>
    </row>
    <row r="1428" spans="1:9">
      <c r="A1428" t="s">
        <v>1545</v>
      </c>
      <c r="B1428" s="178">
        <v>10000</v>
      </c>
      <c r="C1428" s="178">
        <v>22608.959999999999</v>
      </c>
      <c r="D1428" s="178">
        <v>10000</v>
      </c>
      <c r="E1428" s="178">
        <v>19782.86</v>
      </c>
      <c r="F1428" s="178">
        <v>19299.310000000001</v>
      </c>
      <c r="G1428" s="178">
        <v>7689.83</v>
      </c>
      <c r="H1428" s="178">
        <v>15240</v>
      </c>
      <c r="I1428" s="178">
        <v>1851.09</v>
      </c>
    </row>
    <row r="1429" spans="1:9">
      <c r="A1429" t="s">
        <v>1546</v>
      </c>
      <c r="B1429">
        <v>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0</v>
      </c>
    </row>
    <row r="1430" spans="1:9">
      <c r="A1430" t="s">
        <v>1547</v>
      </c>
      <c r="B1430" s="178">
        <v>2000</v>
      </c>
      <c r="C1430" s="178">
        <v>1827.49</v>
      </c>
      <c r="D1430" s="178">
        <v>2000</v>
      </c>
      <c r="E1430" s="178">
        <v>2202.85</v>
      </c>
      <c r="F1430" s="178">
        <v>2000</v>
      </c>
      <c r="G1430">
        <v>409.5</v>
      </c>
      <c r="H1430" s="178">
        <v>2000</v>
      </c>
      <c r="I1430" s="178">
        <v>1384.65</v>
      </c>
    </row>
    <row r="1431" spans="1:9">
      <c r="B1431" t="s">
        <v>753</v>
      </c>
      <c r="C1431" t="s">
        <v>753</v>
      </c>
      <c r="D1431" t="s">
        <v>753</v>
      </c>
      <c r="E1431" t="s">
        <v>753</v>
      </c>
    </row>
    <row r="1432" spans="1:9">
      <c r="F1432" t="s">
        <v>753</v>
      </c>
      <c r="G1432" t="s">
        <v>753</v>
      </c>
      <c r="H1432" t="s">
        <v>753</v>
      </c>
      <c r="I1432" t="s">
        <v>753</v>
      </c>
    </row>
    <row r="1433" spans="1:9">
      <c r="A1433" t="s">
        <v>168</v>
      </c>
      <c r="B1433" s="178">
        <v>154050</v>
      </c>
      <c r="C1433" s="178">
        <v>168711.61</v>
      </c>
      <c r="D1433" s="178">
        <v>156950</v>
      </c>
      <c r="E1433" s="178">
        <v>197219.4</v>
      </c>
      <c r="F1433" s="178">
        <v>161399.31</v>
      </c>
      <c r="G1433" s="178">
        <v>153058.91</v>
      </c>
      <c r="H1433" s="178">
        <v>172240</v>
      </c>
      <c r="I1433" s="178">
        <v>170092.1</v>
      </c>
    </row>
    <row r="1435" spans="1:9">
      <c r="A1435" t="s">
        <v>138</v>
      </c>
    </row>
    <row r="1436" spans="1:9">
      <c r="A1436" t="s">
        <v>766</v>
      </c>
    </row>
    <row r="1437" spans="1:9">
      <c r="A1437" t="s">
        <v>1548</v>
      </c>
      <c r="B1437" s="178">
        <v>5000</v>
      </c>
      <c r="C1437" s="178">
        <v>5106.9799999999996</v>
      </c>
      <c r="D1437" s="178">
        <v>5000</v>
      </c>
      <c r="E1437" s="178">
        <v>4180.7299999999996</v>
      </c>
      <c r="F1437" s="178">
        <v>5000</v>
      </c>
      <c r="G1437" s="178">
        <v>4310.1400000000003</v>
      </c>
      <c r="H1437" s="178">
        <v>4068</v>
      </c>
      <c r="I1437" s="178">
        <v>4026.41</v>
      </c>
    </row>
    <row r="1438" spans="1:9">
      <c r="A1438" t="s">
        <v>1549</v>
      </c>
      <c r="B1438">
        <v>0</v>
      </c>
      <c r="C1438">
        <v>0</v>
      </c>
      <c r="D1438">
        <v>0</v>
      </c>
      <c r="E1438">
        <v>73.08</v>
      </c>
      <c r="F1438">
        <v>0</v>
      </c>
      <c r="G1438">
        <v>0</v>
      </c>
      <c r="H1438">
        <v>300</v>
      </c>
      <c r="I1438">
        <v>273.20999999999998</v>
      </c>
    </row>
    <row r="1439" spans="1:9">
      <c r="A1439" t="s">
        <v>1550</v>
      </c>
      <c r="B1439" t="s">
        <v>1551</v>
      </c>
      <c r="C1439" s="178">
        <v>2340.09</v>
      </c>
      <c r="D1439" s="178">
        <v>3000</v>
      </c>
      <c r="E1439" s="178">
        <v>2621.9</v>
      </c>
      <c r="F1439" s="178">
        <v>2500</v>
      </c>
      <c r="G1439" s="178">
        <v>2163.29</v>
      </c>
      <c r="H1439">
        <v>0</v>
      </c>
      <c r="I1439">
        <v>108.93</v>
      </c>
    </row>
    <row r="1440" spans="1:9">
      <c r="A1440" t="s">
        <v>1552</v>
      </c>
      <c r="B1440" t="s">
        <v>1553</v>
      </c>
      <c r="C1440" s="178">
        <v>6885.35</v>
      </c>
      <c r="D1440" s="178">
        <v>3000</v>
      </c>
      <c r="E1440" s="178">
        <v>2737.22</v>
      </c>
      <c r="F1440" s="178">
        <v>3000</v>
      </c>
      <c r="G1440" s="178">
        <v>2399.6</v>
      </c>
      <c r="H1440" s="178">
        <v>1750</v>
      </c>
      <c r="I1440" s="178">
        <v>2032.91</v>
      </c>
    </row>
    <row r="1441" spans="1:9">
      <c r="A1441" t="s">
        <v>1554</v>
      </c>
      <c r="B1441" s="178">
        <v>22000</v>
      </c>
      <c r="C1441" s="178">
        <v>17729.240000000002</v>
      </c>
      <c r="D1441" s="178">
        <v>18000</v>
      </c>
      <c r="E1441" s="178">
        <v>18064.91</v>
      </c>
      <c r="F1441">
        <v>0</v>
      </c>
      <c r="G1441">
        <v>0</v>
      </c>
      <c r="H1441">
        <v>0</v>
      </c>
      <c r="I1441">
        <v>0</v>
      </c>
    </row>
    <row r="1442" spans="1:9">
      <c r="A1442" t="s">
        <v>1555</v>
      </c>
      <c r="B1442" t="s">
        <v>1556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</row>
    <row r="1443" spans="1:9">
      <c r="A1443" t="s">
        <v>1557</v>
      </c>
      <c r="B1443" s="178">
        <v>2000</v>
      </c>
      <c r="C1443">
        <v>718.75</v>
      </c>
      <c r="D1443" s="178">
        <v>1000</v>
      </c>
      <c r="E1443">
        <v>657.85</v>
      </c>
      <c r="F1443">
        <v>500</v>
      </c>
      <c r="G1443">
        <v>42.49</v>
      </c>
      <c r="H1443">
        <v>325</v>
      </c>
      <c r="I1443">
        <v>281.69</v>
      </c>
    </row>
    <row r="1444" spans="1:9">
      <c r="A1444" t="s">
        <v>1558</v>
      </c>
      <c r="B1444" s="178">
        <v>1000</v>
      </c>
      <c r="C1444">
        <v>320.75</v>
      </c>
      <c r="D1444" s="178">
        <v>1000</v>
      </c>
      <c r="E1444">
        <v>288.85000000000002</v>
      </c>
      <c r="F1444" s="178">
        <v>1000</v>
      </c>
      <c r="G1444">
        <v>242.4</v>
      </c>
      <c r="H1444">
        <v>470</v>
      </c>
      <c r="I1444">
        <v>407.55</v>
      </c>
    </row>
    <row r="1445" spans="1:9">
      <c r="A1445" t="s">
        <v>1559</v>
      </c>
      <c r="B1445" s="178">
        <v>2000</v>
      </c>
      <c r="C1445">
        <v>179.95</v>
      </c>
      <c r="D1445" s="178">
        <v>1000</v>
      </c>
      <c r="E1445" s="178">
        <v>1191.72</v>
      </c>
      <c r="F1445" s="178">
        <v>1500</v>
      </c>
      <c r="G1445" s="178">
        <v>1113.8399999999999</v>
      </c>
      <c r="H1445">
        <v>0</v>
      </c>
      <c r="I1445">
        <v>25</v>
      </c>
    </row>
    <row r="1446" spans="1:9">
      <c r="B1446" t="s">
        <v>753</v>
      </c>
      <c r="C1446" t="s">
        <v>753</v>
      </c>
      <c r="D1446" t="s">
        <v>753</v>
      </c>
      <c r="E1446" t="s">
        <v>753</v>
      </c>
    </row>
    <row r="1447" spans="1:9">
      <c r="F1447" t="s">
        <v>753</v>
      </c>
      <c r="G1447" t="s">
        <v>753</v>
      </c>
      <c r="H1447" t="s">
        <v>753</v>
      </c>
      <c r="I1447" t="s">
        <v>753</v>
      </c>
    </row>
    <row r="1448" spans="1:9">
      <c r="A1448" t="s">
        <v>161</v>
      </c>
      <c r="B1448" s="178">
        <v>36000</v>
      </c>
      <c r="C1448" s="178">
        <v>33281.11</v>
      </c>
      <c r="D1448" s="178">
        <v>32000</v>
      </c>
      <c r="E1448" s="178">
        <v>29816.26</v>
      </c>
      <c r="F1448" s="178">
        <v>13500</v>
      </c>
      <c r="G1448" s="178">
        <v>10271.76</v>
      </c>
      <c r="H1448" s="178">
        <v>6913</v>
      </c>
      <c r="I1448" s="178">
        <v>7155.7</v>
      </c>
    </row>
    <row r="1449" spans="1:9">
      <c r="A1449" t="s">
        <v>794</v>
      </c>
    </row>
    <row r="1450" spans="1:9">
      <c r="A1450" s="177">
        <v>42298.636805555558</v>
      </c>
      <c r="D1450" t="s">
        <v>795</v>
      </c>
      <c r="E1450" t="s">
        <v>796</v>
      </c>
      <c r="I1450" t="s">
        <v>1560</v>
      </c>
    </row>
    <row r="1451" spans="1:9">
      <c r="D1451" t="s">
        <v>798</v>
      </c>
      <c r="E1451" t="s">
        <v>799</v>
      </c>
    </row>
    <row r="1452" spans="1:9">
      <c r="D1452" t="s">
        <v>800</v>
      </c>
      <c r="E1452" t="s">
        <v>801</v>
      </c>
    </row>
    <row r="1453" spans="1:9">
      <c r="A1453" t="s">
        <v>747</v>
      </c>
    </row>
    <row r="1455" spans="1:9">
      <c r="C1455" t="s">
        <v>802</v>
      </c>
      <c r="E1455" t="s">
        <v>802</v>
      </c>
      <c r="G1455" t="s">
        <v>802</v>
      </c>
      <c r="I1455" t="s">
        <v>802</v>
      </c>
    </row>
    <row r="1456" spans="1:9">
      <c r="B1456" t="s">
        <v>803</v>
      </c>
      <c r="C1456" t="s">
        <v>804</v>
      </c>
      <c r="D1456" t="s">
        <v>805</v>
      </c>
      <c r="E1456" t="s">
        <v>806</v>
      </c>
      <c r="F1456" t="s">
        <v>803</v>
      </c>
      <c r="G1456" t="s">
        <v>807</v>
      </c>
      <c r="H1456" t="s">
        <v>803</v>
      </c>
      <c r="I1456" t="s">
        <v>808</v>
      </c>
    </row>
    <row r="1457" spans="1:9">
      <c r="A1457" t="s">
        <v>970</v>
      </c>
      <c r="B1457" t="s">
        <v>809</v>
      </c>
      <c r="C1457" t="s">
        <v>810</v>
      </c>
      <c r="D1457" t="s">
        <v>811</v>
      </c>
      <c r="E1457" t="s">
        <v>812</v>
      </c>
      <c r="F1457" t="s">
        <v>809</v>
      </c>
      <c r="G1457" t="s">
        <v>812</v>
      </c>
      <c r="H1457" t="s">
        <v>809</v>
      </c>
      <c r="I1457" t="s">
        <v>813</v>
      </c>
    </row>
    <row r="1458" spans="1:9">
      <c r="A1458" t="s">
        <v>814</v>
      </c>
      <c r="B1458" t="s">
        <v>767</v>
      </c>
      <c r="C1458" t="s">
        <v>760</v>
      </c>
      <c r="D1458" t="s">
        <v>760</v>
      </c>
      <c r="E1458" t="s">
        <v>767</v>
      </c>
      <c r="F1458" t="s">
        <v>750</v>
      </c>
      <c r="G1458" t="s">
        <v>767</v>
      </c>
      <c r="H1458" t="s">
        <v>750</v>
      </c>
      <c r="I1458" t="s">
        <v>767</v>
      </c>
    </row>
    <row r="1460" spans="1:9">
      <c r="A1460" t="s">
        <v>165</v>
      </c>
    </row>
    <row r="1461" spans="1:9">
      <c r="A1461" t="s">
        <v>776</v>
      </c>
    </row>
    <row r="1462" spans="1:9">
      <c r="A1462" t="s">
        <v>1561</v>
      </c>
      <c r="B1462" t="s">
        <v>1221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</row>
    <row r="1463" spans="1:9">
      <c r="A1463" t="s">
        <v>1562</v>
      </c>
      <c r="B1463" t="s">
        <v>1563</v>
      </c>
      <c r="C1463">
        <v>0</v>
      </c>
      <c r="D1463" s="178">
        <v>1000</v>
      </c>
      <c r="E1463">
        <v>0</v>
      </c>
      <c r="F1463">
        <v>0</v>
      </c>
      <c r="G1463">
        <v>0</v>
      </c>
      <c r="H1463">
        <v>300</v>
      </c>
      <c r="I1463">
        <v>0</v>
      </c>
    </row>
    <row r="1464" spans="1:9">
      <c r="A1464" t="s">
        <v>1564</v>
      </c>
      <c r="B1464">
        <v>0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</row>
    <row r="1465" spans="1:9">
      <c r="B1465" t="s">
        <v>753</v>
      </c>
      <c r="C1465" t="s">
        <v>753</v>
      </c>
      <c r="D1465" t="s">
        <v>753</v>
      </c>
      <c r="E1465" t="s">
        <v>753</v>
      </c>
    </row>
    <row r="1466" spans="1:9">
      <c r="F1466" t="s">
        <v>753</v>
      </c>
      <c r="G1466" t="s">
        <v>753</v>
      </c>
      <c r="H1466" t="s">
        <v>753</v>
      </c>
      <c r="I1466" t="s">
        <v>753</v>
      </c>
    </row>
    <row r="1467" spans="1:9">
      <c r="A1467" t="s">
        <v>166</v>
      </c>
      <c r="B1467" s="178">
        <v>1000</v>
      </c>
      <c r="C1467">
        <v>0</v>
      </c>
      <c r="D1467" s="178">
        <v>1000</v>
      </c>
      <c r="E1467">
        <v>0</v>
      </c>
      <c r="F1467">
        <v>0</v>
      </c>
      <c r="G1467">
        <v>0</v>
      </c>
      <c r="H1467">
        <v>300</v>
      </c>
      <c r="I1467">
        <v>0</v>
      </c>
    </row>
    <row r="1469" spans="1:9">
      <c r="A1469" t="s">
        <v>172</v>
      </c>
    </row>
    <row r="1470" spans="1:9">
      <c r="A1470" t="s">
        <v>754</v>
      </c>
    </row>
    <row r="1471" spans="1:9">
      <c r="A1471" t="s">
        <v>1565</v>
      </c>
      <c r="B1471" s="178">
        <v>1500</v>
      </c>
      <c r="C1471">
        <v>859.79</v>
      </c>
      <c r="D1471" s="178">
        <v>1500</v>
      </c>
      <c r="E1471">
        <v>824.46</v>
      </c>
      <c r="F1471" s="178">
        <v>1000</v>
      </c>
      <c r="G1471">
        <v>825</v>
      </c>
      <c r="H1471" s="178">
        <v>1020</v>
      </c>
      <c r="I1471">
        <v>962.37</v>
      </c>
    </row>
    <row r="1472" spans="1:9">
      <c r="A1472" t="s">
        <v>1566</v>
      </c>
      <c r="B1472" t="s">
        <v>1567</v>
      </c>
      <c r="C1472" s="178">
        <v>31335.37</v>
      </c>
      <c r="D1472" s="178">
        <v>25000</v>
      </c>
      <c r="E1472" s="178">
        <v>41208.32</v>
      </c>
      <c r="F1472" s="178">
        <v>44000</v>
      </c>
      <c r="G1472" s="178">
        <v>49441.57</v>
      </c>
      <c r="H1472" s="178">
        <v>44030</v>
      </c>
      <c r="I1472" s="178">
        <v>44029.14</v>
      </c>
    </row>
    <row r="1473" spans="1:9">
      <c r="A1473" t="s">
        <v>1568</v>
      </c>
      <c r="B1473" t="s">
        <v>1569</v>
      </c>
      <c r="C1473">
        <v>0</v>
      </c>
      <c r="D1473">
        <v>0</v>
      </c>
      <c r="E1473" s="178">
        <v>8050</v>
      </c>
      <c r="F1473">
        <v>0</v>
      </c>
      <c r="G1473">
        <v>0</v>
      </c>
      <c r="H1473">
        <v>0</v>
      </c>
      <c r="I1473">
        <v>0</v>
      </c>
    </row>
    <row r="1474" spans="1:9">
      <c r="A1474" t="s">
        <v>1570</v>
      </c>
      <c r="B1474" t="s">
        <v>1571</v>
      </c>
      <c r="C1474" s="178">
        <v>3159.99</v>
      </c>
      <c r="D1474" s="178">
        <v>10000</v>
      </c>
      <c r="E1474" s="178">
        <v>2608.92</v>
      </c>
      <c r="F1474" s="178">
        <v>7250</v>
      </c>
      <c r="G1474" s="178">
        <v>9486.11</v>
      </c>
      <c r="H1474" s="178">
        <v>14200</v>
      </c>
      <c r="I1474" s="178">
        <v>14193.45</v>
      </c>
    </row>
    <row r="1475" spans="1:9">
      <c r="A1475" t="s">
        <v>1572</v>
      </c>
      <c r="B1475" t="s">
        <v>1573</v>
      </c>
      <c r="C1475" s="178">
        <v>23131.14</v>
      </c>
      <c r="D1475" s="178">
        <v>20000</v>
      </c>
      <c r="E1475" s="178">
        <v>31859.49</v>
      </c>
      <c r="F1475" s="178">
        <v>20000</v>
      </c>
      <c r="G1475" s="178">
        <v>16238.89</v>
      </c>
      <c r="H1475" s="178">
        <v>11368</v>
      </c>
      <c r="I1475" s="178">
        <v>11368.29</v>
      </c>
    </row>
    <row r="1476" spans="1:9">
      <c r="A1476" t="s">
        <v>1574</v>
      </c>
      <c r="B1476" s="178">
        <v>32000</v>
      </c>
      <c r="C1476" s="178">
        <v>39742.26</v>
      </c>
      <c r="D1476" s="178">
        <v>32000</v>
      </c>
      <c r="E1476" s="178">
        <v>56120.59</v>
      </c>
      <c r="F1476" s="178">
        <v>55000</v>
      </c>
      <c r="G1476" s="178">
        <v>60020.26</v>
      </c>
      <c r="H1476" s="178">
        <v>59747</v>
      </c>
      <c r="I1476" s="178">
        <v>59746.76</v>
      </c>
    </row>
    <row r="1477" spans="1:9">
      <c r="A1477" t="s">
        <v>1575</v>
      </c>
      <c r="B1477" s="178">
        <v>55000</v>
      </c>
      <c r="C1477" s="178">
        <v>66440.210000000006</v>
      </c>
      <c r="D1477" s="178">
        <v>55000</v>
      </c>
      <c r="E1477" s="178">
        <v>93240.93</v>
      </c>
      <c r="F1477" s="178">
        <v>93000</v>
      </c>
      <c r="G1477" s="178">
        <v>103131.44</v>
      </c>
      <c r="H1477" s="178">
        <v>104700</v>
      </c>
      <c r="I1477" s="178">
        <v>104622.43</v>
      </c>
    </row>
    <row r="1478" spans="1:9">
      <c r="A1478" t="s">
        <v>1576</v>
      </c>
      <c r="B1478" t="s">
        <v>1577</v>
      </c>
      <c r="C1478" s="178">
        <v>58910.48</v>
      </c>
      <c r="D1478" s="178">
        <v>50000</v>
      </c>
      <c r="E1478" s="178">
        <v>82856.13</v>
      </c>
      <c r="F1478" s="178">
        <v>80000</v>
      </c>
      <c r="G1478" s="178">
        <v>90889.48</v>
      </c>
      <c r="H1478" s="178">
        <v>86904</v>
      </c>
      <c r="I1478" s="178">
        <v>86896.26</v>
      </c>
    </row>
    <row r="1479" spans="1:9">
      <c r="A1479" t="s">
        <v>1578</v>
      </c>
      <c r="B1479" s="178">
        <v>50000</v>
      </c>
      <c r="C1479" s="178">
        <v>62035.85</v>
      </c>
      <c r="D1479" s="178">
        <v>50000</v>
      </c>
      <c r="E1479" s="178">
        <v>81051.75</v>
      </c>
      <c r="F1479" s="178">
        <v>87000</v>
      </c>
      <c r="G1479" s="178">
        <v>98221.28</v>
      </c>
      <c r="H1479" s="178">
        <v>81540</v>
      </c>
      <c r="I1479" s="178">
        <v>81522.84</v>
      </c>
    </row>
    <row r="1480" spans="1:9">
      <c r="A1480" t="s">
        <v>1579</v>
      </c>
      <c r="B1480" t="s">
        <v>1580</v>
      </c>
      <c r="C1480" s="178">
        <v>2995.05</v>
      </c>
      <c r="D1480" s="178">
        <v>3000</v>
      </c>
      <c r="E1480" s="178">
        <v>2709.03</v>
      </c>
      <c r="F1480" s="178">
        <v>2000</v>
      </c>
      <c r="G1480" s="178">
        <v>2318.7800000000002</v>
      </c>
      <c r="H1480" s="178">
        <v>2400</v>
      </c>
      <c r="I1480" s="178">
        <v>2930.96</v>
      </c>
    </row>
    <row r="1481" spans="1:9">
      <c r="A1481" t="s">
        <v>1581</v>
      </c>
      <c r="B1481" s="178">
        <v>7000</v>
      </c>
      <c r="C1481" s="178">
        <v>9938.69</v>
      </c>
      <c r="D1481" s="178">
        <v>8000</v>
      </c>
      <c r="E1481" s="178">
        <v>12044.45</v>
      </c>
      <c r="F1481" s="178">
        <v>11000</v>
      </c>
      <c r="G1481" s="178">
        <v>11111.04</v>
      </c>
      <c r="H1481" s="178">
        <v>13200</v>
      </c>
      <c r="I1481" s="178">
        <v>6344.33</v>
      </c>
    </row>
    <row r="1482" spans="1:9">
      <c r="B1482" t="s">
        <v>753</v>
      </c>
      <c r="C1482" t="s">
        <v>753</v>
      </c>
      <c r="D1482" t="s">
        <v>753</v>
      </c>
      <c r="E1482" t="s">
        <v>753</v>
      </c>
    </row>
    <row r="1483" spans="1:9">
      <c r="F1483" t="s">
        <v>753</v>
      </c>
      <c r="G1483" t="s">
        <v>753</v>
      </c>
      <c r="H1483" t="s">
        <v>753</v>
      </c>
      <c r="I1483" t="s">
        <v>753</v>
      </c>
    </row>
    <row r="1484" spans="1:9">
      <c r="A1484" t="s">
        <v>173</v>
      </c>
      <c r="B1484" s="178">
        <v>253500</v>
      </c>
      <c r="C1484" s="178">
        <v>298548.83</v>
      </c>
      <c r="D1484" s="178">
        <v>254500</v>
      </c>
      <c r="E1484" s="178">
        <v>412574.07</v>
      </c>
      <c r="F1484" s="178">
        <v>400250</v>
      </c>
      <c r="G1484" s="178">
        <v>441683.85</v>
      </c>
      <c r="H1484" s="178">
        <v>419109</v>
      </c>
      <c r="I1484" s="178">
        <v>412616.83</v>
      </c>
    </row>
    <row r="1485" spans="1:9">
      <c r="B1485" t="s">
        <v>760</v>
      </c>
      <c r="C1485" t="s">
        <v>760</v>
      </c>
      <c r="D1485" t="s">
        <v>758</v>
      </c>
    </row>
    <row r="1486" spans="1:9">
      <c r="D1486" t="s">
        <v>772</v>
      </c>
      <c r="E1486" t="s">
        <v>767</v>
      </c>
      <c r="F1486" t="s">
        <v>750</v>
      </c>
      <c r="G1486" t="s">
        <v>767</v>
      </c>
      <c r="H1486" t="s">
        <v>750</v>
      </c>
      <c r="I1486" t="s">
        <v>822</v>
      </c>
    </row>
    <row r="1487" spans="1:9">
      <c r="I1487" t="s">
        <v>765</v>
      </c>
    </row>
    <row r="1489" spans="1:9">
      <c r="A1489" t="s">
        <v>182</v>
      </c>
      <c r="B1489" s="178">
        <v>769693</v>
      </c>
      <c r="C1489" s="178">
        <v>776202.52</v>
      </c>
      <c r="D1489" s="178">
        <v>771855</v>
      </c>
      <c r="E1489" s="178">
        <v>942530.2</v>
      </c>
      <c r="F1489" s="178">
        <v>907560.87</v>
      </c>
      <c r="G1489" s="178">
        <v>935790.66</v>
      </c>
      <c r="H1489" s="178">
        <v>939514.6</v>
      </c>
      <c r="I1489" s="178">
        <v>929777.05</v>
      </c>
    </row>
    <row r="1490" spans="1:9">
      <c r="A1490" t="s">
        <v>794</v>
      </c>
    </row>
    <row r="1491" spans="1:9">
      <c r="A1491" s="177">
        <v>42298.636805555558</v>
      </c>
      <c r="D1491" t="s">
        <v>795</v>
      </c>
      <c r="E1491" t="s">
        <v>796</v>
      </c>
      <c r="I1491" t="s">
        <v>1582</v>
      </c>
    </row>
    <row r="1492" spans="1:9">
      <c r="D1492" t="s">
        <v>798</v>
      </c>
      <c r="E1492" t="s">
        <v>799</v>
      </c>
    </row>
    <row r="1493" spans="1:9">
      <c r="D1493" t="s">
        <v>800</v>
      </c>
      <c r="E1493" t="s">
        <v>801</v>
      </c>
    </row>
    <row r="1494" spans="1:9">
      <c r="A1494" t="s">
        <v>747</v>
      </c>
    </row>
    <row r="1496" spans="1:9">
      <c r="C1496" t="s">
        <v>802</v>
      </c>
      <c r="E1496" t="s">
        <v>802</v>
      </c>
      <c r="G1496" t="s">
        <v>802</v>
      </c>
      <c r="I1496" t="s">
        <v>802</v>
      </c>
    </row>
    <row r="1497" spans="1:9">
      <c r="B1497" t="s">
        <v>803</v>
      </c>
      <c r="C1497" t="s">
        <v>804</v>
      </c>
      <c r="D1497" t="s">
        <v>805</v>
      </c>
      <c r="E1497" t="s">
        <v>806</v>
      </c>
      <c r="F1497" t="s">
        <v>803</v>
      </c>
      <c r="G1497" t="s">
        <v>807</v>
      </c>
      <c r="H1497" t="s">
        <v>803</v>
      </c>
      <c r="I1497" t="s">
        <v>808</v>
      </c>
    </row>
    <row r="1498" spans="1:9">
      <c r="A1498" t="s">
        <v>970</v>
      </c>
      <c r="B1498" t="s">
        <v>809</v>
      </c>
      <c r="C1498" t="s">
        <v>810</v>
      </c>
      <c r="D1498" t="s">
        <v>811</v>
      </c>
      <c r="E1498" t="s">
        <v>812</v>
      </c>
      <c r="F1498" t="s">
        <v>809</v>
      </c>
      <c r="G1498" t="s">
        <v>812</v>
      </c>
      <c r="H1498" t="s">
        <v>809</v>
      </c>
      <c r="I1498" t="s">
        <v>813</v>
      </c>
    </row>
    <row r="1499" spans="1:9">
      <c r="A1499" t="s">
        <v>814</v>
      </c>
      <c r="B1499" t="s">
        <v>767</v>
      </c>
      <c r="C1499" t="s">
        <v>760</v>
      </c>
      <c r="D1499" t="s">
        <v>760</v>
      </c>
      <c r="E1499" t="s">
        <v>767</v>
      </c>
      <c r="F1499" t="s">
        <v>750</v>
      </c>
      <c r="G1499" t="s">
        <v>767</v>
      </c>
      <c r="H1499" t="s">
        <v>750</v>
      </c>
      <c r="I1499" t="s">
        <v>767</v>
      </c>
    </row>
    <row r="1500" spans="1:9">
      <c r="A1500" t="s">
        <v>183</v>
      </c>
    </row>
    <row r="1501" spans="1:9">
      <c r="A1501" t="s">
        <v>775</v>
      </c>
    </row>
    <row r="1503" spans="1:9">
      <c r="A1503" t="s">
        <v>774</v>
      </c>
    </row>
    <row r="1504" spans="1:9">
      <c r="A1504" t="s">
        <v>767</v>
      </c>
    </row>
    <row r="1505" spans="1:9">
      <c r="A1505" t="s">
        <v>1583</v>
      </c>
      <c r="B1505" s="178">
        <v>74677</v>
      </c>
      <c r="C1505" s="178">
        <v>75723.06</v>
      </c>
      <c r="D1505" s="178">
        <v>75754</v>
      </c>
      <c r="E1505" s="178">
        <v>77563.12</v>
      </c>
      <c r="F1505" s="178">
        <v>77979</v>
      </c>
      <c r="G1505" s="178">
        <v>77333.7</v>
      </c>
      <c r="H1505" s="178">
        <v>77979.199999999997</v>
      </c>
      <c r="I1505" s="178">
        <v>81357.47</v>
      </c>
    </row>
    <row r="1506" spans="1:9">
      <c r="A1506" t="s">
        <v>1584</v>
      </c>
      <c r="B1506">
        <v>508</v>
      </c>
      <c r="C1506">
        <v>424.26</v>
      </c>
      <c r="D1506">
        <v>500</v>
      </c>
      <c r="E1506">
        <v>276.67</v>
      </c>
      <c r="F1506">
        <v>500</v>
      </c>
      <c r="G1506">
        <v>705.8</v>
      </c>
      <c r="H1506" s="178">
        <v>1000</v>
      </c>
      <c r="I1506" s="178">
        <v>1175.1300000000001</v>
      </c>
    </row>
    <row r="1507" spans="1:9">
      <c r="A1507" t="s">
        <v>1585</v>
      </c>
      <c r="B1507" s="178">
        <v>20233</v>
      </c>
      <c r="C1507" s="178">
        <v>20136.88</v>
      </c>
      <c r="D1507" s="178">
        <v>19943</v>
      </c>
      <c r="E1507" s="178">
        <v>19826.900000000001</v>
      </c>
      <c r="F1507" s="178">
        <v>20043</v>
      </c>
      <c r="G1507" s="178">
        <v>20479.28</v>
      </c>
      <c r="H1507" s="178">
        <v>22426</v>
      </c>
      <c r="I1507" s="178">
        <v>22398.240000000002</v>
      </c>
    </row>
    <row r="1508" spans="1:9">
      <c r="A1508" t="s">
        <v>1586</v>
      </c>
      <c r="B1508">
        <v>120</v>
      </c>
      <c r="C1508">
        <v>111.36</v>
      </c>
      <c r="D1508">
        <v>103</v>
      </c>
      <c r="E1508">
        <v>102.72</v>
      </c>
      <c r="F1508">
        <v>103</v>
      </c>
      <c r="G1508">
        <v>111.21</v>
      </c>
      <c r="H1508">
        <v>103</v>
      </c>
      <c r="I1508">
        <v>102.6</v>
      </c>
    </row>
    <row r="1509" spans="1:9">
      <c r="A1509" t="s">
        <v>1587</v>
      </c>
      <c r="B1509" t="s">
        <v>1588</v>
      </c>
      <c r="C1509" s="178">
        <v>4226.0200000000004</v>
      </c>
      <c r="D1509" s="178">
        <v>4728</v>
      </c>
      <c r="E1509" s="178">
        <v>4472.88</v>
      </c>
      <c r="F1509" s="178">
        <v>4866</v>
      </c>
      <c r="G1509" s="178">
        <v>4359.76</v>
      </c>
      <c r="H1509" s="178">
        <v>4897</v>
      </c>
      <c r="I1509" s="178">
        <v>4414.4799999999996</v>
      </c>
    </row>
    <row r="1510" spans="1:9">
      <c r="A1510" t="s">
        <v>1589</v>
      </c>
      <c r="B1510" s="178">
        <v>1090</v>
      </c>
      <c r="C1510">
        <v>988.31</v>
      </c>
      <c r="D1510" s="178">
        <v>1106</v>
      </c>
      <c r="E1510" s="178">
        <v>1046.05</v>
      </c>
      <c r="F1510" s="178">
        <v>1138</v>
      </c>
      <c r="G1510" s="178">
        <v>1019.61</v>
      </c>
      <c r="H1510" s="178">
        <v>1145</v>
      </c>
      <c r="I1510" s="178">
        <v>1032.44</v>
      </c>
    </row>
    <row r="1511" spans="1:9">
      <c r="A1511" t="s">
        <v>1590</v>
      </c>
      <c r="B1511" t="s">
        <v>1591</v>
      </c>
      <c r="C1511" s="178">
        <v>9393</v>
      </c>
      <c r="D1511" s="178">
        <v>10534</v>
      </c>
      <c r="E1511" s="178">
        <v>10535.04</v>
      </c>
      <c r="F1511" s="178">
        <v>10839</v>
      </c>
      <c r="G1511" s="178">
        <v>9639</v>
      </c>
      <c r="H1511" s="178">
        <v>10839</v>
      </c>
      <c r="I1511" s="178">
        <v>9971.8799999999992</v>
      </c>
    </row>
    <row r="1512" spans="1:9">
      <c r="A1512" t="s">
        <v>1592</v>
      </c>
      <c r="B1512" t="s">
        <v>1593</v>
      </c>
      <c r="C1512">
        <v>261.10000000000002</v>
      </c>
      <c r="D1512">
        <v>287</v>
      </c>
      <c r="E1512">
        <v>282.31</v>
      </c>
      <c r="F1512">
        <v>296</v>
      </c>
      <c r="G1512">
        <v>270.93</v>
      </c>
      <c r="H1512">
        <v>300</v>
      </c>
      <c r="I1512">
        <v>313.91000000000003</v>
      </c>
    </row>
    <row r="1513" spans="1:9">
      <c r="B1513" t="s">
        <v>753</v>
      </c>
      <c r="C1513" t="s">
        <v>753</v>
      </c>
      <c r="D1513" t="s">
        <v>753</v>
      </c>
      <c r="E1513" t="s">
        <v>753</v>
      </c>
    </row>
    <row r="1514" spans="1:9">
      <c r="F1514" t="s">
        <v>753</v>
      </c>
      <c r="G1514" t="s">
        <v>753</v>
      </c>
      <c r="H1514" t="s">
        <v>753</v>
      </c>
      <c r="I1514" t="s">
        <v>753</v>
      </c>
    </row>
    <row r="1515" spans="1:9">
      <c r="A1515" t="s">
        <v>984</v>
      </c>
      <c r="B1515" s="178">
        <v>110916</v>
      </c>
      <c r="C1515" s="178">
        <v>111263.99</v>
      </c>
      <c r="D1515" s="178">
        <v>112955</v>
      </c>
      <c r="E1515" s="178">
        <v>114105.69</v>
      </c>
      <c r="F1515" s="178">
        <v>115764</v>
      </c>
      <c r="G1515" s="178">
        <v>113919.29</v>
      </c>
      <c r="H1515" s="178">
        <v>118689.2</v>
      </c>
      <c r="I1515" s="178">
        <v>120766.15</v>
      </c>
    </row>
    <row r="1517" spans="1:9">
      <c r="A1517" t="s">
        <v>170</v>
      </c>
    </row>
    <row r="1518" spans="1:9">
      <c r="A1518" t="s">
        <v>764</v>
      </c>
    </row>
    <row r="1519" spans="1:9">
      <c r="A1519" t="s">
        <v>1594</v>
      </c>
      <c r="B1519" t="s">
        <v>1063</v>
      </c>
      <c r="C1519">
        <v>0</v>
      </c>
      <c r="D1519">
        <v>0</v>
      </c>
      <c r="E1519">
        <v>160.75</v>
      </c>
      <c r="F1519">
        <v>0</v>
      </c>
      <c r="G1519">
        <v>193.76</v>
      </c>
      <c r="H1519">
        <v>75</v>
      </c>
      <c r="I1519">
        <v>0</v>
      </c>
    </row>
    <row r="1520" spans="1:9">
      <c r="A1520" t="s">
        <v>1595</v>
      </c>
      <c r="B1520" t="s">
        <v>1596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</row>
    <row r="1521" spans="1:9">
      <c r="A1521" t="s">
        <v>1597</v>
      </c>
      <c r="B1521" t="s">
        <v>1598</v>
      </c>
      <c r="C1521">
        <v>150</v>
      </c>
      <c r="D1521">
        <v>500</v>
      </c>
      <c r="E1521">
        <v>0</v>
      </c>
      <c r="F1521">
        <v>0</v>
      </c>
      <c r="G1521">
        <v>0</v>
      </c>
      <c r="H1521">
        <v>0</v>
      </c>
      <c r="I1521">
        <v>0</v>
      </c>
    </row>
    <row r="1522" spans="1:9">
      <c r="A1522" t="s">
        <v>1599</v>
      </c>
      <c r="B1522" t="s">
        <v>1600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</row>
    <row r="1523" spans="1:9">
      <c r="A1523" t="s">
        <v>1601</v>
      </c>
      <c r="B1523" s="178">
        <v>1400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</row>
    <row r="1524" spans="1:9">
      <c r="A1524" t="s">
        <v>1602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</row>
    <row r="1525" spans="1:9">
      <c r="A1525" t="s">
        <v>1603</v>
      </c>
      <c r="B1525">
        <v>500</v>
      </c>
      <c r="C1525">
        <v>256.76</v>
      </c>
      <c r="D1525">
        <v>500</v>
      </c>
      <c r="E1525">
        <v>41.69</v>
      </c>
      <c r="F1525">
        <v>250</v>
      </c>
      <c r="G1525">
        <v>0</v>
      </c>
      <c r="H1525">
        <v>300</v>
      </c>
      <c r="I1525">
        <v>667.94</v>
      </c>
    </row>
    <row r="1526" spans="1:9">
      <c r="A1526" t="s">
        <v>1604</v>
      </c>
      <c r="B1526">
        <v>500</v>
      </c>
      <c r="C1526">
        <v>0</v>
      </c>
      <c r="D1526">
        <v>500</v>
      </c>
      <c r="E1526">
        <v>0</v>
      </c>
      <c r="F1526">
        <v>250</v>
      </c>
      <c r="G1526">
        <v>0</v>
      </c>
      <c r="H1526">
        <v>250</v>
      </c>
      <c r="I1526">
        <v>34</v>
      </c>
    </row>
    <row r="1527" spans="1:9">
      <c r="A1527" t="s">
        <v>1605</v>
      </c>
      <c r="B1527" t="s">
        <v>1606</v>
      </c>
      <c r="C1527">
        <v>0</v>
      </c>
      <c r="D1527">
        <v>500</v>
      </c>
      <c r="E1527">
        <v>0</v>
      </c>
      <c r="F1527">
        <v>250</v>
      </c>
      <c r="G1527">
        <v>0</v>
      </c>
      <c r="H1527">
        <v>250</v>
      </c>
      <c r="I1527">
        <v>0</v>
      </c>
    </row>
    <row r="1528" spans="1:9">
      <c r="A1528" t="s">
        <v>1607</v>
      </c>
      <c r="B1528" t="s">
        <v>883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100</v>
      </c>
      <c r="I1528">
        <v>0</v>
      </c>
    </row>
    <row r="1529" spans="1:9">
      <c r="A1529" t="s">
        <v>1608</v>
      </c>
      <c r="B1529" s="178">
        <v>1000</v>
      </c>
      <c r="C1529" s="178">
        <v>3001.49</v>
      </c>
      <c r="D1529" s="178">
        <v>1200</v>
      </c>
      <c r="E1529" s="178">
        <v>4292.46</v>
      </c>
      <c r="F1529">
        <v>500</v>
      </c>
      <c r="G1529">
        <v>56.14</v>
      </c>
      <c r="H1529">
        <v>0</v>
      </c>
      <c r="I1529">
        <v>5</v>
      </c>
    </row>
    <row r="1530" spans="1:9">
      <c r="A1530" t="s">
        <v>1609</v>
      </c>
      <c r="B1530">
        <v>250</v>
      </c>
      <c r="C1530">
        <v>0</v>
      </c>
      <c r="D1530">
        <v>100</v>
      </c>
      <c r="E1530">
        <v>0</v>
      </c>
      <c r="F1530">
        <v>100</v>
      </c>
      <c r="G1530">
        <v>0</v>
      </c>
      <c r="H1530">
        <v>100</v>
      </c>
      <c r="I1530">
        <v>0</v>
      </c>
    </row>
    <row r="1531" spans="1:9">
      <c r="B1531" t="s">
        <v>753</v>
      </c>
      <c r="C1531" t="s">
        <v>753</v>
      </c>
      <c r="D1531" t="s">
        <v>753</v>
      </c>
      <c r="E1531" t="s">
        <v>753</v>
      </c>
    </row>
    <row r="1532" spans="1:9">
      <c r="F1532" t="s">
        <v>753</v>
      </c>
      <c r="G1532" t="s">
        <v>753</v>
      </c>
      <c r="H1532" t="s">
        <v>753</v>
      </c>
      <c r="I1532" t="s">
        <v>753</v>
      </c>
    </row>
    <row r="1533" spans="1:9">
      <c r="A1533" t="s">
        <v>168</v>
      </c>
      <c r="B1533" s="178">
        <v>5150</v>
      </c>
      <c r="C1533" s="178">
        <v>3408.25</v>
      </c>
      <c r="D1533" s="178">
        <v>3300</v>
      </c>
      <c r="E1533" s="178">
        <v>4494.8999999999996</v>
      </c>
      <c r="F1533" s="178">
        <v>1350</v>
      </c>
      <c r="G1533">
        <v>249.9</v>
      </c>
      <c r="H1533" s="178">
        <v>1075</v>
      </c>
      <c r="I1533">
        <v>706.94</v>
      </c>
    </row>
    <row r="1535" spans="1:9">
      <c r="A1535" t="s">
        <v>138</v>
      </c>
    </row>
    <row r="1536" spans="1:9">
      <c r="A1536" t="s">
        <v>766</v>
      </c>
    </row>
    <row r="1537" spans="1:9">
      <c r="A1537" t="s">
        <v>1610</v>
      </c>
      <c r="B1537" s="178">
        <v>1000</v>
      </c>
      <c r="C1537">
        <v>139.46</v>
      </c>
      <c r="D1537" s="178">
        <v>1000</v>
      </c>
      <c r="E1537">
        <v>73.7</v>
      </c>
      <c r="F1537">
        <v>995</v>
      </c>
      <c r="G1537">
        <v>611.61</v>
      </c>
      <c r="H1537">
        <v>600</v>
      </c>
      <c r="I1537">
        <v>597.78</v>
      </c>
    </row>
    <row r="1538" spans="1:9">
      <c r="A1538" t="s">
        <v>1611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</row>
    <row r="1539" spans="1:9">
      <c r="A1539" t="s">
        <v>1612</v>
      </c>
      <c r="B1539" t="s">
        <v>1613</v>
      </c>
      <c r="C1539" s="178">
        <v>4079.23</v>
      </c>
      <c r="D1539" s="178">
        <v>10000</v>
      </c>
      <c r="E1539" s="178">
        <v>4042.46</v>
      </c>
      <c r="F1539" s="178">
        <v>4000</v>
      </c>
      <c r="G1539" s="178">
        <v>3688.09</v>
      </c>
      <c r="H1539" s="178">
        <v>5400</v>
      </c>
      <c r="I1539" s="178">
        <v>5276.93</v>
      </c>
    </row>
    <row r="1540" spans="1:9">
      <c r="A1540" t="s">
        <v>1614</v>
      </c>
      <c r="B1540">
        <v>500</v>
      </c>
      <c r="C1540" s="178">
        <v>1697.65</v>
      </c>
      <c r="D1540" s="178">
        <v>2000</v>
      </c>
      <c r="E1540" s="178">
        <v>3042.74</v>
      </c>
      <c r="F1540">
        <v>0</v>
      </c>
      <c r="G1540">
        <v>0</v>
      </c>
      <c r="H1540">
        <v>0</v>
      </c>
      <c r="I1540">
        <v>0</v>
      </c>
    </row>
    <row r="1541" spans="1:9">
      <c r="A1541" t="s">
        <v>1615</v>
      </c>
      <c r="B1541">
        <v>500</v>
      </c>
      <c r="C1541">
        <v>0</v>
      </c>
      <c r="D1541">
        <v>500</v>
      </c>
      <c r="E1541">
        <v>70</v>
      </c>
      <c r="F1541">
        <v>5</v>
      </c>
      <c r="G1541">
        <v>5</v>
      </c>
      <c r="H1541">
        <v>0</v>
      </c>
      <c r="I1541">
        <v>0</v>
      </c>
    </row>
    <row r="1542" spans="1:9">
      <c r="A1542" t="s">
        <v>1616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150</v>
      </c>
      <c r="I1542">
        <v>129</v>
      </c>
    </row>
    <row r="1543" spans="1:9">
      <c r="B1543" t="s">
        <v>753</v>
      </c>
      <c r="C1543" t="s">
        <v>753</v>
      </c>
      <c r="D1543" t="s">
        <v>753</v>
      </c>
      <c r="E1543" t="s">
        <v>753</v>
      </c>
    </row>
    <row r="1544" spans="1:9">
      <c r="F1544" t="s">
        <v>753</v>
      </c>
      <c r="G1544" t="s">
        <v>753</v>
      </c>
      <c r="H1544" t="s">
        <v>753</v>
      </c>
      <c r="I1544" t="s">
        <v>753</v>
      </c>
    </row>
    <row r="1545" spans="1:9">
      <c r="A1545" t="s">
        <v>161</v>
      </c>
      <c r="B1545" s="178">
        <v>12000</v>
      </c>
      <c r="C1545" s="178">
        <v>5916.34</v>
      </c>
      <c r="D1545" s="178">
        <v>13500</v>
      </c>
      <c r="E1545" s="178">
        <v>7228.9</v>
      </c>
      <c r="F1545" s="178">
        <v>5000</v>
      </c>
      <c r="G1545" s="178">
        <v>4304.7</v>
      </c>
      <c r="H1545" s="178">
        <v>6150</v>
      </c>
      <c r="I1545" s="178">
        <v>6003.71</v>
      </c>
    </row>
    <row r="1547" spans="1:9">
      <c r="A1547" t="s">
        <v>165</v>
      </c>
    </row>
    <row r="1548" spans="1:9">
      <c r="A1548" t="s">
        <v>776</v>
      </c>
    </row>
    <row r="1549" spans="1:9">
      <c r="A1549" t="s">
        <v>1617</v>
      </c>
      <c r="B1549" t="s">
        <v>1618</v>
      </c>
      <c r="C1549">
        <v>0</v>
      </c>
      <c r="D1549">
        <v>500</v>
      </c>
      <c r="E1549">
        <v>0</v>
      </c>
      <c r="F1549">
        <v>0</v>
      </c>
      <c r="G1549">
        <v>0</v>
      </c>
      <c r="H1549">
        <v>300</v>
      </c>
      <c r="I1549">
        <v>0</v>
      </c>
    </row>
    <row r="1550" spans="1:9">
      <c r="B1550" t="s">
        <v>753</v>
      </c>
      <c r="C1550" t="s">
        <v>753</v>
      </c>
      <c r="D1550" t="s">
        <v>753</v>
      </c>
      <c r="E1550" t="s">
        <v>753</v>
      </c>
    </row>
    <row r="1551" spans="1:9">
      <c r="F1551" t="s">
        <v>753</v>
      </c>
      <c r="G1551" t="s">
        <v>753</v>
      </c>
      <c r="H1551" t="s">
        <v>753</v>
      </c>
      <c r="I1551" t="s">
        <v>753</v>
      </c>
    </row>
    <row r="1552" spans="1:9">
      <c r="A1552" t="s">
        <v>166</v>
      </c>
      <c r="B1552">
        <v>500</v>
      </c>
      <c r="C1552">
        <v>0</v>
      </c>
      <c r="D1552">
        <v>500</v>
      </c>
      <c r="E1552">
        <v>0</v>
      </c>
      <c r="F1552">
        <v>0</v>
      </c>
      <c r="G1552">
        <v>0</v>
      </c>
      <c r="H1552">
        <v>300</v>
      </c>
      <c r="I1552">
        <v>0</v>
      </c>
    </row>
    <row r="1554" spans="1:9">
      <c r="A1554" t="s">
        <v>172</v>
      </c>
    </row>
    <row r="1555" spans="1:9">
      <c r="A1555" t="s">
        <v>754</v>
      </c>
    </row>
    <row r="1556" spans="1:9">
      <c r="A1556" t="s">
        <v>1619</v>
      </c>
      <c r="B1556" t="s">
        <v>1620</v>
      </c>
      <c r="C1556" s="178">
        <v>23530.76</v>
      </c>
      <c r="D1556" s="178">
        <v>26000</v>
      </c>
      <c r="E1556" s="178">
        <v>24467.5</v>
      </c>
      <c r="F1556" s="178">
        <v>40000</v>
      </c>
      <c r="G1556" s="178">
        <v>41344.5</v>
      </c>
      <c r="H1556" s="178">
        <v>40920</v>
      </c>
      <c r="I1556" s="178">
        <v>38094.379999999997</v>
      </c>
    </row>
    <row r="1557" spans="1:9">
      <c r="B1557" t="s">
        <v>753</v>
      </c>
      <c r="C1557" t="s">
        <v>753</v>
      </c>
      <c r="D1557" t="s">
        <v>753</v>
      </c>
      <c r="E1557" t="s">
        <v>753</v>
      </c>
    </row>
    <row r="1558" spans="1:9">
      <c r="F1558" t="s">
        <v>753</v>
      </c>
      <c r="G1558" t="s">
        <v>753</v>
      </c>
      <c r="H1558" t="s">
        <v>753</v>
      </c>
      <c r="I1558" t="s">
        <v>753</v>
      </c>
    </row>
    <row r="1559" spans="1:9">
      <c r="A1559" t="s">
        <v>173</v>
      </c>
      <c r="B1559" s="178">
        <v>26000</v>
      </c>
      <c r="C1559" s="178">
        <v>23530.76</v>
      </c>
      <c r="D1559" s="178">
        <v>26000</v>
      </c>
      <c r="E1559" s="178">
        <v>24467.5</v>
      </c>
      <c r="F1559" s="178">
        <v>40000</v>
      </c>
      <c r="G1559" s="178">
        <v>41344.5</v>
      </c>
      <c r="H1559" s="178">
        <v>40920</v>
      </c>
      <c r="I1559" s="178">
        <v>38094.379999999997</v>
      </c>
    </row>
    <row r="1560" spans="1:9">
      <c r="B1560" t="s">
        <v>760</v>
      </c>
      <c r="C1560" t="s">
        <v>760</v>
      </c>
      <c r="D1560" t="s">
        <v>758</v>
      </c>
    </row>
    <row r="1561" spans="1:9">
      <c r="D1561" t="s">
        <v>772</v>
      </c>
      <c r="E1561" t="s">
        <v>767</v>
      </c>
      <c r="F1561" t="s">
        <v>750</v>
      </c>
      <c r="G1561" t="s">
        <v>767</v>
      </c>
      <c r="H1561" t="s">
        <v>750</v>
      </c>
      <c r="I1561" t="s">
        <v>822</v>
      </c>
    </row>
    <row r="1562" spans="1:9">
      <c r="I1562" t="s">
        <v>765</v>
      </c>
    </row>
    <row r="1564" spans="1:9">
      <c r="A1564" t="s">
        <v>184</v>
      </c>
      <c r="B1564" s="178">
        <v>154566</v>
      </c>
      <c r="C1564" s="178">
        <v>144119.34</v>
      </c>
      <c r="D1564" s="178">
        <v>156255</v>
      </c>
      <c r="E1564" s="178">
        <v>150296.99</v>
      </c>
      <c r="F1564" s="178">
        <v>162114</v>
      </c>
      <c r="G1564" s="178">
        <v>159818.39000000001</v>
      </c>
      <c r="H1564" s="178">
        <v>167134.20000000001</v>
      </c>
      <c r="I1564" s="178">
        <v>165571.18</v>
      </c>
    </row>
    <row r="1565" spans="1:9">
      <c r="A1565" t="s">
        <v>794</v>
      </c>
    </row>
    <row r="1566" spans="1:9">
      <c r="A1566" s="177">
        <v>42298.636805555558</v>
      </c>
      <c r="D1566" t="s">
        <v>795</v>
      </c>
      <c r="E1566" t="s">
        <v>796</v>
      </c>
      <c r="I1566" t="s">
        <v>1621</v>
      </c>
    </row>
    <row r="1567" spans="1:9">
      <c r="D1567" t="s">
        <v>798</v>
      </c>
      <c r="E1567" t="s">
        <v>799</v>
      </c>
    </row>
    <row r="1568" spans="1:9">
      <c r="D1568" t="s">
        <v>800</v>
      </c>
      <c r="E1568" t="s">
        <v>801</v>
      </c>
    </row>
    <row r="1569" spans="1:9">
      <c r="A1569" t="s">
        <v>747</v>
      </c>
    </row>
    <row r="1571" spans="1:9">
      <c r="C1571" t="s">
        <v>802</v>
      </c>
      <c r="E1571" t="s">
        <v>802</v>
      </c>
      <c r="G1571" t="s">
        <v>802</v>
      </c>
      <c r="I1571" t="s">
        <v>802</v>
      </c>
    </row>
    <row r="1572" spans="1:9">
      <c r="B1572" t="s">
        <v>803</v>
      </c>
      <c r="C1572" t="s">
        <v>804</v>
      </c>
      <c r="D1572" t="s">
        <v>805</v>
      </c>
      <c r="E1572" t="s">
        <v>806</v>
      </c>
      <c r="F1572" t="s">
        <v>803</v>
      </c>
      <c r="G1572" t="s">
        <v>807</v>
      </c>
      <c r="H1572" t="s">
        <v>803</v>
      </c>
      <c r="I1572" t="s">
        <v>808</v>
      </c>
    </row>
    <row r="1573" spans="1:9">
      <c r="A1573" t="s">
        <v>970</v>
      </c>
      <c r="B1573" t="s">
        <v>809</v>
      </c>
      <c r="C1573" t="s">
        <v>810</v>
      </c>
      <c r="D1573" t="s">
        <v>811</v>
      </c>
      <c r="E1573" t="s">
        <v>812</v>
      </c>
      <c r="F1573" t="s">
        <v>809</v>
      </c>
      <c r="G1573" t="s">
        <v>812</v>
      </c>
      <c r="H1573" t="s">
        <v>809</v>
      </c>
      <c r="I1573" t="s">
        <v>813</v>
      </c>
    </row>
    <row r="1574" spans="1:9">
      <c r="A1574" t="s">
        <v>814</v>
      </c>
      <c r="B1574" t="s">
        <v>767</v>
      </c>
      <c r="C1574" t="s">
        <v>760</v>
      </c>
      <c r="D1574" t="s">
        <v>760</v>
      </c>
      <c r="E1574" t="s">
        <v>767</v>
      </c>
      <c r="F1574" t="s">
        <v>750</v>
      </c>
      <c r="G1574" t="s">
        <v>767</v>
      </c>
      <c r="H1574" t="s">
        <v>750</v>
      </c>
      <c r="I1574" t="s">
        <v>767</v>
      </c>
    </row>
    <row r="1575" spans="1:9">
      <c r="A1575" t="s">
        <v>592</v>
      </c>
    </row>
    <row r="1576" spans="1:9">
      <c r="A1576" t="s">
        <v>785</v>
      </c>
    </row>
    <row r="1578" spans="1:9">
      <c r="A1578" t="s">
        <v>774</v>
      </c>
    </row>
    <row r="1579" spans="1:9">
      <c r="A1579" t="s">
        <v>767</v>
      </c>
    </row>
    <row r="1580" spans="1:9">
      <c r="A1580" t="s">
        <v>1622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 s="178">
        <v>264111.8</v>
      </c>
      <c r="I1580" s="178">
        <v>264130.32</v>
      </c>
    </row>
    <row r="1581" spans="1:9">
      <c r="A1581" t="s">
        <v>1623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</row>
    <row r="1582" spans="1:9">
      <c r="A1582" t="s">
        <v>1624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500</v>
      </c>
      <c r="I1582">
        <v>209.79</v>
      </c>
    </row>
    <row r="1583" spans="1:9">
      <c r="A1583" t="s">
        <v>1625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 s="178">
        <v>36903</v>
      </c>
      <c r="I1583" s="178">
        <v>36935.019999999997</v>
      </c>
    </row>
    <row r="1584" spans="1:9">
      <c r="A1584" t="s">
        <v>1626</v>
      </c>
      <c r="B1584">
        <v>0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359</v>
      </c>
      <c r="I1584">
        <v>277.92</v>
      </c>
    </row>
    <row r="1585" spans="1:9">
      <c r="A1585" t="s">
        <v>1627</v>
      </c>
      <c r="B1585" t="s">
        <v>1628</v>
      </c>
      <c r="C1585">
        <v>0</v>
      </c>
      <c r="D1585">
        <v>0</v>
      </c>
      <c r="E1585">
        <v>0</v>
      </c>
      <c r="F1585">
        <v>0</v>
      </c>
      <c r="G1585">
        <v>0</v>
      </c>
      <c r="H1585" s="178">
        <v>16406</v>
      </c>
      <c r="I1585" s="178">
        <v>15974.18</v>
      </c>
    </row>
    <row r="1586" spans="1:9">
      <c r="A1586" t="s">
        <v>1629</v>
      </c>
      <c r="B1586">
        <v>0</v>
      </c>
      <c r="C1586">
        <v>0</v>
      </c>
      <c r="D1586">
        <v>0</v>
      </c>
      <c r="E1586">
        <v>0</v>
      </c>
      <c r="F1586">
        <v>0</v>
      </c>
      <c r="G1586">
        <v>0</v>
      </c>
      <c r="H1586" s="178">
        <v>3837</v>
      </c>
      <c r="I1586" s="178">
        <v>3672.33</v>
      </c>
    </row>
    <row r="1587" spans="1:9">
      <c r="A1587" t="s">
        <v>1630</v>
      </c>
      <c r="B1587" t="s">
        <v>1219</v>
      </c>
      <c r="C1587">
        <v>0</v>
      </c>
      <c r="D1587">
        <v>0</v>
      </c>
      <c r="E1587">
        <v>0</v>
      </c>
      <c r="F1587">
        <v>0</v>
      </c>
      <c r="G1587">
        <v>0</v>
      </c>
      <c r="H1587" s="178">
        <v>37600</v>
      </c>
      <c r="I1587" s="178">
        <v>34592.879999999997</v>
      </c>
    </row>
    <row r="1588" spans="1:9">
      <c r="A1588" t="s">
        <v>1631</v>
      </c>
      <c r="B1588" t="s">
        <v>1221</v>
      </c>
      <c r="C1588">
        <v>0</v>
      </c>
      <c r="D1588">
        <v>0</v>
      </c>
      <c r="E1588">
        <v>0</v>
      </c>
      <c r="F1588">
        <v>0</v>
      </c>
      <c r="G1588">
        <v>0</v>
      </c>
      <c r="H1588" s="178">
        <v>7358</v>
      </c>
      <c r="I1588" s="178">
        <v>7699.46</v>
      </c>
    </row>
    <row r="1589" spans="1:9">
      <c r="B1589" t="s">
        <v>753</v>
      </c>
      <c r="C1589" t="s">
        <v>753</v>
      </c>
      <c r="D1589" t="s">
        <v>753</v>
      </c>
      <c r="E1589" t="s">
        <v>753</v>
      </c>
    </row>
    <row r="1590" spans="1:9">
      <c r="F1590" t="s">
        <v>753</v>
      </c>
      <c r="G1590" t="s">
        <v>753</v>
      </c>
      <c r="H1590" t="s">
        <v>753</v>
      </c>
      <c r="I1590" t="s">
        <v>753</v>
      </c>
    </row>
    <row r="1591" spans="1:9">
      <c r="A1591" t="s">
        <v>984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 s="178">
        <v>367074.8</v>
      </c>
      <c r="I1591" s="178">
        <v>363491.9</v>
      </c>
    </row>
    <row r="1593" spans="1:9">
      <c r="A1593" t="s">
        <v>170</v>
      </c>
    </row>
    <row r="1594" spans="1:9">
      <c r="A1594" t="s">
        <v>764</v>
      </c>
    </row>
    <row r="1595" spans="1:9">
      <c r="A1595" t="s">
        <v>1632</v>
      </c>
      <c r="B1595" t="s">
        <v>987</v>
      </c>
      <c r="C1595">
        <v>0</v>
      </c>
      <c r="D1595">
        <v>0</v>
      </c>
      <c r="E1595">
        <v>0</v>
      </c>
      <c r="F1595">
        <v>0</v>
      </c>
      <c r="G1595">
        <v>0</v>
      </c>
      <c r="H1595" s="178">
        <v>3000</v>
      </c>
      <c r="I1595" s="178">
        <v>2704</v>
      </c>
    </row>
    <row r="1596" spans="1:9">
      <c r="A1596" t="s">
        <v>1633</v>
      </c>
      <c r="B1596" t="s">
        <v>1023</v>
      </c>
      <c r="C1596">
        <v>0</v>
      </c>
      <c r="D1596">
        <v>0</v>
      </c>
      <c r="E1596">
        <v>0</v>
      </c>
      <c r="F1596">
        <v>0</v>
      </c>
      <c r="G1596" s="178">
        <v>3473.25</v>
      </c>
      <c r="H1596" s="178">
        <v>40000</v>
      </c>
      <c r="I1596" s="178">
        <v>40454</v>
      </c>
    </row>
    <row r="1597" spans="1:9">
      <c r="A1597" t="s">
        <v>1634</v>
      </c>
      <c r="B1597" t="s">
        <v>1292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</row>
    <row r="1598" spans="1:9">
      <c r="A1598" t="s">
        <v>1635</v>
      </c>
      <c r="B1598" t="s">
        <v>855</v>
      </c>
      <c r="C1598">
        <v>0</v>
      </c>
      <c r="D1598">
        <v>0</v>
      </c>
      <c r="E1598">
        <v>0</v>
      </c>
      <c r="F1598">
        <v>0</v>
      </c>
      <c r="G1598">
        <v>0</v>
      </c>
      <c r="H1598" s="178">
        <v>1000</v>
      </c>
      <c r="I1598">
        <v>465</v>
      </c>
    </row>
    <row r="1599" spans="1:9">
      <c r="A1599" t="s">
        <v>1636</v>
      </c>
      <c r="B1599" t="s">
        <v>1375</v>
      </c>
      <c r="C1599">
        <v>0</v>
      </c>
      <c r="D1599">
        <v>0</v>
      </c>
      <c r="E1599">
        <v>0</v>
      </c>
      <c r="F1599">
        <v>0</v>
      </c>
      <c r="G1599">
        <v>0</v>
      </c>
      <c r="H1599" s="178">
        <v>10200</v>
      </c>
      <c r="I1599" s="178">
        <v>10170</v>
      </c>
    </row>
    <row r="1600" spans="1:9">
      <c r="A1600" t="s">
        <v>1637</v>
      </c>
      <c r="B1600" t="s">
        <v>1465</v>
      </c>
      <c r="C1600">
        <v>0</v>
      </c>
      <c r="D1600">
        <v>0</v>
      </c>
      <c r="E1600">
        <v>0</v>
      </c>
      <c r="F1600">
        <v>0</v>
      </c>
      <c r="G1600">
        <v>0</v>
      </c>
      <c r="H1600" s="178">
        <v>1500</v>
      </c>
      <c r="I1600">
        <v>0</v>
      </c>
    </row>
    <row r="1601" spans="1:9">
      <c r="A1601" t="s">
        <v>1638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 s="178">
        <v>29000</v>
      </c>
      <c r="I1601" s="178">
        <v>23718.42</v>
      </c>
    </row>
    <row r="1602" spans="1:9">
      <c r="A1602" t="s">
        <v>1639</v>
      </c>
      <c r="B1602">
        <v>0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700</v>
      </c>
      <c r="I1602">
        <v>105</v>
      </c>
    </row>
    <row r="1603" spans="1:9">
      <c r="A1603" t="s">
        <v>1640</v>
      </c>
      <c r="B1603" t="s">
        <v>992</v>
      </c>
      <c r="C1603">
        <v>0</v>
      </c>
      <c r="D1603">
        <v>0</v>
      </c>
      <c r="E1603">
        <v>0</v>
      </c>
      <c r="F1603">
        <v>0</v>
      </c>
      <c r="G1603">
        <v>0</v>
      </c>
      <c r="H1603" s="178">
        <v>3280</v>
      </c>
      <c r="I1603" s="178">
        <v>1596.95</v>
      </c>
    </row>
    <row r="1604" spans="1:9">
      <c r="A1604" t="s">
        <v>1641</v>
      </c>
      <c r="B1604">
        <v>0</v>
      </c>
      <c r="C1604">
        <v>0</v>
      </c>
      <c r="D1604">
        <v>0</v>
      </c>
      <c r="E1604">
        <v>0</v>
      </c>
      <c r="F1604">
        <v>0</v>
      </c>
      <c r="G1604">
        <v>0</v>
      </c>
      <c r="H1604" s="178">
        <v>2840</v>
      </c>
      <c r="I1604" s="178">
        <v>1526.69</v>
      </c>
    </row>
    <row r="1605" spans="1:9">
      <c r="A1605" t="s">
        <v>1642</v>
      </c>
      <c r="B1605">
        <v>0</v>
      </c>
      <c r="C1605">
        <v>0</v>
      </c>
      <c r="D1605">
        <v>0</v>
      </c>
      <c r="E1605">
        <v>0</v>
      </c>
      <c r="F1605">
        <v>0</v>
      </c>
      <c r="G1605">
        <v>0</v>
      </c>
      <c r="H1605" s="178">
        <v>1225</v>
      </c>
      <c r="I1605" s="178">
        <v>1124</v>
      </c>
    </row>
    <row r="1606" spans="1:9">
      <c r="A1606" t="s">
        <v>1643</v>
      </c>
      <c r="B1606" t="s">
        <v>1644</v>
      </c>
      <c r="C1606">
        <v>0</v>
      </c>
      <c r="D1606">
        <v>0</v>
      </c>
      <c r="E1606">
        <v>0</v>
      </c>
      <c r="F1606">
        <v>0</v>
      </c>
      <c r="G1606">
        <v>0</v>
      </c>
      <c r="H1606" s="178">
        <v>2000</v>
      </c>
      <c r="I1606" s="178">
        <v>1905</v>
      </c>
    </row>
    <row r="1607" spans="1:9">
      <c r="A1607" t="s">
        <v>1645</v>
      </c>
      <c r="B1607">
        <v>0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960</v>
      </c>
      <c r="I1607">
        <v>765</v>
      </c>
    </row>
    <row r="1608" spans="1:9">
      <c r="A1608" t="s">
        <v>1646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189.85</v>
      </c>
    </row>
    <row r="1609" spans="1:9">
      <c r="A1609" t="s">
        <v>1647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 s="178">
        <v>1200</v>
      </c>
      <c r="I1609" s="178">
        <v>1172.95</v>
      </c>
    </row>
    <row r="1610" spans="1:9">
      <c r="B1610" t="s">
        <v>753</v>
      </c>
      <c r="C1610" t="s">
        <v>753</v>
      </c>
      <c r="D1610" t="s">
        <v>753</v>
      </c>
      <c r="E1610" t="s">
        <v>753</v>
      </c>
    </row>
    <row r="1611" spans="1:9">
      <c r="F1611" t="s">
        <v>753</v>
      </c>
      <c r="G1611" t="s">
        <v>753</v>
      </c>
      <c r="H1611" t="s">
        <v>753</v>
      </c>
      <c r="I1611" t="s">
        <v>753</v>
      </c>
    </row>
    <row r="1612" spans="1:9">
      <c r="A1612" t="s">
        <v>168</v>
      </c>
      <c r="B1612">
        <v>0</v>
      </c>
      <c r="C1612">
        <v>0</v>
      </c>
      <c r="D1612">
        <v>0</v>
      </c>
      <c r="E1612">
        <v>0</v>
      </c>
      <c r="F1612">
        <v>0</v>
      </c>
      <c r="G1612" s="178">
        <v>3473.25</v>
      </c>
      <c r="H1612" s="178">
        <v>96905</v>
      </c>
      <c r="I1612" s="178">
        <v>85896.86</v>
      </c>
    </row>
    <row r="1614" spans="1:9">
      <c r="A1614" t="s">
        <v>138</v>
      </c>
    </row>
    <row r="1615" spans="1:9">
      <c r="A1615" t="s">
        <v>766</v>
      </c>
    </row>
    <row r="1616" spans="1:9">
      <c r="A1616" t="s">
        <v>1648</v>
      </c>
      <c r="B1616">
        <v>0</v>
      </c>
      <c r="C1616">
        <v>0</v>
      </c>
      <c r="D1616">
        <v>0</v>
      </c>
      <c r="E1616">
        <v>0</v>
      </c>
      <c r="F1616">
        <v>0</v>
      </c>
      <c r="G1616">
        <v>0</v>
      </c>
      <c r="H1616" s="178">
        <v>7002</v>
      </c>
      <c r="I1616" s="178">
        <v>4357.05</v>
      </c>
    </row>
    <row r="1617" spans="1:9">
      <c r="A1617" t="s">
        <v>1649</v>
      </c>
      <c r="B1617" t="s">
        <v>883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168.87</v>
      </c>
    </row>
    <row r="1618" spans="1:9">
      <c r="A1618" t="s">
        <v>1650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 s="178">
        <v>1000</v>
      </c>
      <c r="I1618">
        <v>0</v>
      </c>
    </row>
    <row r="1619" spans="1:9">
      <c r="A1619" t="s">
        <v>1651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700</v>
      </c>
      <c r="I1619">
        <v>0</v>
      </c>
    </row>
    <row r="1620" spans="1:9">
      <c r="A1620" t="s">
        <v>1652</v>
      </c>
      <c r="B1620" t="s">
        <v>1653</v>
      </c>
      <c r="C1620">
        <v>0</v>
      </c>
      <c r="D1620">
        <v>0</v>
      </c>
      <c r="E1620">
        <v>0</v>
      </c>
      <c r="F1620">
        <v>0</v>
      </c>
      <c r="G1620">
        <v>0</v>
      </c>
      <c r="H1620" s="178">
        <v>165000</v>
      </c>
      <c r="I1620" s="178">
        <v>128637.46</v>
      </c>
    </row>
    <row r="1621" spans="1:9">
      <c r="A1621" t="s">
        <v>1654</v>
      </c>
      <c r="B1621">
        <v>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</row>
    <row r="1622" spans="1:9">
      <c r="A1622" t="s">
        <v>1655</v>
      </c>
      <c r="B1622" t="s">
        <v>1656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0</v>
      </c>
    </row>
    <row r="1623" spans="1:9">
      <c r="A1623" t="s">
        <v>1657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450</v>
      </c>
    </row>
    <row r="1624" spans="1:9">
      <c r="A1624" t="s">
        <v>1658</v>
      </c>
      <c r="B1624">
        <v>0</v>
      </c>
      <c r="C1624">
        <v>0</v>
      </c>
      <c r="D1624">
        <v>0</v>
      </c>
      <c r="E1624">
        <v>0</v>
      </c>
      <c r="F1624">
        <v>0</v>
      </c>
      <c r="G1624">
        <v>0</v>
      </c>
      <c r="H1624" s="178">
        <v>40018</v>
      </c>
      <c r="I1624" s="178">
        <v>36217.15</v>
      </c>
    </row>
    <row r="1625" spans="1:9">
      <c r="A1625" t="s">
        <v>1659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0</v>
      </c>
      <c r="H1625" s="178">
        <v>1098</v>
      </c>
      <c r="I1625">
        <v>384.13</v>
      </c>
    </row>
    <row r="1626" spans="1:9">
      <c r="A1626" t="s">
        <v>1660</v>
      </c>
      <c r="B1626">
        <v>0</v>
      </c>
      <c r="C1626">
        <v>0</v>
      </c>
      <c r="D1626">
        <v>0</v>
      </c>
      <c r="E1626">
        <v>0</v>
      </c>
      <c r="F1626">
        <v>0</v>
      </c>
      <c r="G1626">
        <v>0</v>
      </c>
      <c r="H1626" s="178">
        <v>16188</v>
      </c>
      <c r="I1626" s="178">
        <v>16099.96</v>
      </c>
    </row>
    <row r="1627" spans="1:9">
      <c r="B1627" t="s">
        <v>753</v>
      </c>
      <c r="C1627" t="s">
        <v>753</v>
      </c>
      <c r="D1627" t="s">
        <v>753</v>
      </c>
      <c r="E1627" t="s">
        <v>753</v>
      </c>
    </row>
    <row r="1628" spans="1:9">
      <c r="F1628" t="s">
        <v>753</v>
      </c>
      <c r="G1628" t="s">
        <v>753</v>
      </c>
      <c r="H1628" t="s">
        <v>753</v>
      </c>
      <c r="I1628" t="s">
        <v>753</v>
      </c>
    </row>
    <row r="1629" spans="1:9">
      <c r="A1629" t="s">
        <v>161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 s="178">
        <v>231006</v>
      </c>
      <c r="I1629" s="178">
        <v>186314.62</v>
      </c>
    </row>
    <row r="1630" spans="1:9">
      <c r="A1630" t="s">
        <v>794</v>
      </c>
    </row>
    <row r="1631" spans="1:9">
      <c r="A1631" s="177">
        <v>42298.636805555558</v>
      </c>
      <c r="D1631" t="s">
        <v>795</v>
      </c>
      <c r="E1631" t="s">
        <v>796</v>
      </c>
      <c r="I1631" t="s">
        <v>1661</v>
      </c>
    </row>
    <row r="1632" spans="1:9">
      <c r="D1632" t="s">
        <v>798</v>
      </c>
      <c r="E1632" t="s">
        <v>799</v>
      </c>
    </row>
    <row r="1633" spans="1:9">
      <c r="D1633" t="s">
        <v>800</v>
      </c>
      <c r="E1633" t="s">
        <v>801</v>
      </c>
    </row>
    <row r="1634" spans="1:9">
      <c r="A1634" t="s">
        <v>747</v>
      </c>
    </row>
    <row r="1636" spans="1:9">
      <c r="C1636" t="s">
        <v>802</v>
      </c>
      <c r="E1636" t="s">
        <v>802</v>
      </c>
      <c r="G1636" t="s">
        <v>802</v>
      </c>
      <c r="I1636" t="s">
        <v>802</v>
      </c>
    </row>
    <row r="1637" spans="1:9">
      <c r="B1637" t="s">
        <v>803</v>
      </c>
      <c r="C1637" t="s">
        <v>804</v>
      </c>
      <c r="D1637" t="s">
        <v>805</v>
      </c>
      <c r="E1637" t="s">
        <v>806</v>
      </c>
      <c r="F1637" t="s">
        <v>803</v>
      </c>
      <c r="G1637" t="s">
        <v>807</v>
      </c>
      <c r="H1637" t="s">
        <v>803</v>
      </c>
      <c r="I1637" t="s">
        <v>808</v>
      </c>
    </row>
    <row r="1638" spans="1:9">
      <c r="A1638" t="s">
        <v>970</v>
      </c>
      <c r="B1638" t="s">
        <v>809</v>
      </c>
      <c r="C1638" t="s">
        <v>810</v>
      </c>
      <c r="D1638" t="s">
        <v>811</v>
      </c>
      <c r="E1638" t="s">
        <v>812</v>
      </c>
      <c r="F1638" t="s">
        <v>809</v>
      </c>
      <c r="G1638" t="s">
        <v>812</v>
      </c>
      <c r="H1638" t="s">
        <v>809</v>
      </c>
      <c r="I1638" t="s">
        <v>813</v>
      </c>
    </row>
    <row r="1639" spans="1:9">
      <c r="A1639" t="s">
        <v>814</v>
      </c>
      <c r="B1639" t="s">
        <v>767</v>
      </c>
      <c r="C1639" t="s">
        <v>760</v>
      </c>
      <c r="D1639" t="s">
        <v>760</v>
      </c>
      <c r="E1639" t="s">
        <v>767</v>
      </c>
      <c r="F1639" t="s">
        <v>750</v>
      </c>
      <c r="G1639" t="s">
        <v>767</v>
      </c>
      <c r="H1639" t="s">
        <v>750</v>
      </c>
      <c r="I1639" t="s">
        <v>767</v>
      </c>
    </row>
    <row r="1641" spans="1:9">
      <c r="A1641" t="s">
        <v>165</v>
      </c>
    </row>
    <row r="1642" spans="1:9">
      <c r="A1642" t="s">
        <v>776</v>
      </c>
    </row>
    <row r="1643" spans="1:9">
      <c r="A1643" t="s">
        <v>1662</v>
      </c>
      <c r="B1643" t="s">
        <v>1663</v>
      </c>
      <c r="C1643">
        <v>0</v>
      </c>
      <c r="D1643">
        <v>0</v>
      </c>
      <c r="E1643">
        <v>0</v>
      </c>
      <c r="F1643">
        <v>0</v>
      </c>
      <c r="G1643">
        <v>0</v>
      </c>
      <c r="H1643" s="178">
        <v>4340</v>
      </c>
      <c r="I1643" s="178">
        <v>2223.79</v>
      </c>
    </row>
    <row r="1644" spans="1:9">
      <c r="A1644" t="s">
        <v>1664</v>
      </c>
      <c r="B1644">
        <v>0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</row>
    <row r="1645" spans="1:9">
      <c r="B1645" t="s">
        <v>753</v>
      </c>
      <c r="C1645" t="s">
        <v>753</v>
      </c>
      <c r="D1645" t="s">
        <v>753</v>
      </c>
      <c r="E1645" t="s">
        <v>753</v>
      </c>
    </row>
    <row r="1646" spans="1:9">
      <c r="F1646" t="s">
        <v>753</v>
      </c>
      <c r="G1646" t="s">
        <v>753</v>
      </c>
      <c r="H1646" t="s">
        <v>753</v>
      </c>
      <c r="I1646" t="s">
        <v>753</v>
      </c>
    </row>
    <row r="1647" spans="1:9">
      <c r="A1647" t="s">
        <v>166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 s="178">
        <v>4340</v>
      </c>
      <c r="I1647" s="178">
        <v>2223.79</v>
      </c>
    </row>
    <row r="1649" spans="1:9">
      <c r="A1649" t="s">
        <v>172</v>
      </c>
    </row>
    <row r="1650" spans="1:9">
      <c r="A1650" t="s">
        <v>754</v>
      </c>
    </row>
    <row r="1651" spans="1:9">
      <c r="A1651" t="s">
        <v>1665</v>
      </c>
      <c r="B1651">
        <v>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</row>
    <row r="1652" spans="1:9">
      <c r="B1652" t="s">
        <v>753</v>
      </c>
      <c r="C1652" t="s">
        <v>753</v>
      </c>
      <c r="D1652" t="s">
        <v>753</v>
      </c>
      <c r="E1652" t="s">
        <v>753</v>
      </c>
    </row>
    <row r="1653" spans="1:9">
      <c r="F1653" t="s">
        <v>753</v>
      </c>
      <c r="G1653" t="s">
        <v>753</v>
      </c>
      <c r="H1653" t="s">
        <v>753</v>
      </c>
      <c r="I1653" t="s">
        <v>753</v>
      </c>
    </row>
    <row r="1654" spans="1:9">
      <c r="A1654" t="s">
        <v>173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</row>
    <row r="1655" spans="1:9">
      <c r="B1655" t="s">
        <v>760</v>
      </c>
      <c r="C1655" t="s">
        <v>760</v>
      </c>
      <c r="D1655" t="s">
        <v>758</v>
      </c>
    </row>
    <row r="1656" spans="1:9">
      <c r="D1656" t="s">
        <v>772</v>
      </c>
      <c r="E1656" t="s">
        <v>767</v>
      </c>
      <c r="F1656" t="s">
        <v>750</v>
      </c>
      <c r="G1656" t="s">
        <v>767</v>
      </c>
      <c r="H1656" t="s">
        <v>750</v>
      </c>
      <c r="I1656" t="s">
        <v>822</v>
      </c>
    </row>
    <row r="1657" spans="1:9">
      <c r="I1657" t="s">
        <v>765</v>
      </c>
    </row>
    <row r="1659" spans="1:9">
      <c r="A1659" t="s">
        <v>185</v>
      </c>
      <c r="B1659">
        <v>0</v>
      </c>
      <c r="C1659">
        <v>0</v>
      </c>
      <c r="D1659">
        <v>0</v>
      </c>
      <c r="E1659">
        <v>0</v>
      </c>
      <c r="F1659">
        <v>0</v>
      </c>
      <c r="G1659" s="178">
        <v>3473.25</v>
      </c>
      <c r="H1659" s="178">
        <v>699325.8</v>
      </c>
      <c r="I1659" s="178">
        <v>637927.17000000004</v>
      </c>
    </row>
    <row r="1660" spans="1:9">
      <c r="A1660" t="s">
        <v>794</v>
      </c>
    </row>
    <row r="1661" spans="1:9">
      <c r="A1661" s="177">
        <v>42298.636805555558</v>
      </c>
      <c r="D1661" t="s">
        <v>795</v>
      </c>
      <c r="E1661" t="s">
        <v>796</v>
      </c>
      <c r="I1661" t="s">
        <v>1666</v>
      </c>
    </row>
    <row r="1662" spans="1:9">
      <c r="D1662" t="s">
        <v>798</v>
      </c>
      <c r="E1662" t="s">
        <v>799</v>
      </c>
    </row>
    <row r="1663" spans="1:9">
      <c r="D1663" t="s">
        <v>800</v>
      </c>
      <c r="E1663" t="s">
        <v>801</v>
      </c>
    </row>
    <row r="1664" spans="1:9">
      <c r="A1664" t="s">
        <v>747</v>
      </c>
    </row>
    <row r="1666" spans="1:9">
      <c r="C1666" t="s">
        <v>802</v>
      </c>
      <c r="E1666" t="s">
        <v>802</v>
      </c>
      <c r="G1666" t="s">
        <v>802</v>
      </c>
      <c r="I1666" t="s">
        <v>802</v>
      </c>
    </row>
    <row r="1667" spans="1:9">
      <c r="B1667" t="s">
        <v>803</v>
      </c>
      <c r="C1667" t="s">
        <v>804</v>
      </c>
      <c r="D1667" t="s">
        <v>805</v>
      </c>
      <c r="E1667" t="s">
        <v>806</v>
      </c>
      <c r="F1667" t="s">
        <v>803</v>
      </c>
      <c r="G1667" t="s">
        <v>807</v>
      </c>
      <c r="H1667" t="s">
        <v>803</v>
      </c>
      <c r="I1667" t="s">
        <v>808</v>
      </c>
    </row>
    <row r="1668" spans="1:9">
      <c r="A1668" t="s">
        <v>970</v>
      </c>
      <c r="B1668" t="s">
        <v>809</v>
      </c>
      <c r="C1668" t="s">
        <v>810</v>
      </c>
      <c r="D1668" t="s">
        <v>811</v>
      </c>
      <c r="E1668" t="s">
        <v>812</v>
      </c>
      <c r="F1668" t="s">
        <v>809</v>
      </c>
      <c r="G1668" t="s">
        <v>812</v>
      </c>
      <c r="H1668" t="s">
        <v>809</v>
      </c>
      <c r="I1668" t="s">
        <v>813</v>
      </c>
    </row>
    <row r="1669" spans="1:9">
      <c r="A1669" t="s">
        <v>814</v>
      </c>
      <c r="B1669" t="s">
        <v>767</v>
      </c>
      <c r="C1669" t="s">
        <v>760</v>
      </c>
      <c r="D1669" t="s">
        <v>760</v>
      </c>
      <c r="E1669" t="s">
        <v>767</v>
      </c>
      <c r="F1669" t="s">
        <v>750</v>
      </c>
      <c r="G1669" t="s">
        <v>767</v>
      </c>
      <c r="H1669" t="s">
        <v>750</v>
      </c>
      <c r="I1669" t="s">
        <v>767</v>
      </c>
    </row>
    <row r="1670" spans="1:9">
      <c r="A1670" t="s">
        <v>186</v>
      </c>
    </row>
    <row r="1671" spans="1:9">
      <c r="A1671" t="s">
        <v>786</v>
      </c>
    </row>
    <row r="1673" spans="1:9">
      <c r="A1673" t="s">
        <v>774</v>
      </c>
    </row>
    <row r="1674" spans="1:9">
      <c r="A1674" t="s">
        <v>767</v>
      </c>
    </row>
    <row r="1675" spans="1:9">
      <c r="A1675" t="s">
        <v>1667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 s="178">
        <v>341961.4</v>
      </c>
      <c r="I1675" s="178">
        <v>339211.43</v>
      </c>
    </row>
    <row r="1676" spans="1:9">
      <c r="A1676" t="s">
        <v>1668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</row>
    <row r="1677" spans="1:9">
      <c r="A1677" t="s">
        <v>1669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 s="178">
        <v>11000</v>
      </c>
      <c r="I1677" s="178">
        <v>11562.74</v>
      </c>
    </row>
    <row r="1678" spans="1:9">
      <c r="A1678" t="s">
        <v>1670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 s="178">
        <v>86428</v>
      </c>
      <c r="I1678" s="178">
        <v>85015.98</v>
      </c>
    </row>
    <row r="1679" spans="1:9">
      <c r="A1679" t="s">
        <v>1671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411</v>
      </c>
      <c r="I1679">
        <v>363.4</v>
      </c>
    </row>
    <row r="1680" spans="1:9">
      <c r="A1680" t="s">
        <v>1672</v>
      </c>
      <c r="B1680" t="s">
        <v>1350</v>
      </c>
      <c r="C1680">
        <v>0</v>
      </c>
      <c r="D1680">
        <v>0</v>
      </c>
      <c r="E1680">
        <v>0</v>
      </c>
      <c r="F1680">
        <v>0</v>
      </c>
      <c r="G1680">
        <v>0</v>
      </c>
      <c r="H1680" s="178">
        <v>21884</v>
      </c>
      <c r="I1680" s="178">
        <v>19555.14</v>
      </c>
    </row>
    <row r="1681" spans="1:9">
      <c r="A1681" t="s">
        <v>1673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  <c r="H1681" s="178">
        <v>5118</v>
      </c>
      <c r="I1681" s="178">
        <v>4573.3900000000003</v>
      </c>
    </row>
    <row r="1682" spans="1:9">
      <c r="A1682" t="s">
        <v>1674</v>
      </c>
      <c r="B1682" t="s">
        <v>1219</v>
      </c>
      <c r="C1682">
        <v>0</v>
      </c>
      <c r="D1682">
        <v>0</v>
      </c>
      <c r="E1682">
        <v>0</v>
      </c>
      <c r="F1682">
        <v>0</v>
      </c>
      <c r="G1682">
        <v>0</v>
      </c>
      <c r="H1682" s="178">
        <v>41431</v>
      </c>
      <c r="I1682" s="178">
        <v>38116.559999999998</v>
      </c>
    </row>
    <row r="1683" spans="1:9">
      <c r="A1683" t="s">
        <v>1675</v>
      </c>
      <c r="B1683" t="s">
        <v>1221</v>
      </c>
      <c r="C1683">
        <v>0</v>
      </c>
      <c r="D1683">
        <v>0</v>
      </c>
      <c r="E1683">
        <v>0</v>
      </c>
      <c r="F1683">
        <v>0</v>
      </c>
      <c r="G1683">
        <v>0</v>
      </c>
      <c r="H1683" s="178">
        <v>17231</v>
      </c>
      <c r="I1683" s="178">
        <v>18030.580000000002</v>
      </c>
    </row>
    <row r="1684" spans="1:9">
      <c r="B1684" t="s">
        <v>753</v>
      </c>
      <c r="C1684" t="s">
        <v>753</v>
      </c>
      <c r="D1684" t="s">
        <v>753</v>
      </c>
      <c r="E1684" t="s">
        <v>753</v>
      </c>
    </row>
    <row r="1685" spans="1:9">
      <c r="F1685" t="s">
        <v>753</v>
      </c>
      <c r="G1685" t="s">
        <v>753</v>
      </c>
      <c r="H1685" t="s">
        <v>753</v>
      </c>
      <c r="I1685" t="s">
        <v>753</v>
      </c>
    </row>
    <row r="1686" spans="1:9">
      <c r="A1686" t="s">
        <v>984</v>
      </c>
      <c r="B1686">
        <v>0</v>
      </c>
      <c r="C1686">
        <v>0</v>
      </c>
      <c r="D1686">
        <v>0</v>
      </c>
      <c r="E1686">
        <v>0</v>
      </c>
      <c r="F1686">
        <v>0</v>
      </c>
      <c r="G1686">
        <v>0</v>
      </c>
      <c r="H1686" s="178">
        <v>525464.4</v>
      </c>
      <c r="I1686" s="178">
        <v>516429.22</v>
      </c>
    </row>
    <row r="1688" spans="1:9">
      <c r="A1688" t="s">
        <v>170</v>
      </c>
    </row>
    <row r="1689" spans="1:9">
      <c r="A1689" t="s">
        <v>764</v>
      </c>
    </row>
    <row r="1690" spans="1:9">
      <c r="A1690" t="s">
        <v>1676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750</v>
      </c>
      <c r="I1690">
        <v>0</v>
      </c>
    </row>
    <row r="1691" spans="1:9">
      <c r="A1691" t="s">
        <v>1677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0</v>
      </c>
      <c r="H1691" s="178">
        <v>4100</v>
      </c>
      <c r="I1691" s="178">
        <v>3253</v>
      </c>
    </row>
    <row r="1692" spans="1:9">
      <c r="A1692" t="s">
        <v>1678</v>
      </c>
      <c r="B1692" t="s">
        <v>1679</v>
      </c>
      <c r="C1692">
        <v>0</v>
      </c>
      <c r="D1692">
        <v>0</v>
      </c>
      <c r="E1692">
        <v>0</v>
      </c>
      <c r="F1692">
        <v>0</v>
      </c>
      <c r="G1692">
        <v>0</v>
      </c>
      <c r="H1692" s="178">
        <v>1000</v>
      </c>
      <c r="I1692">
        <v>0</v>
      </c>
    </row>
    <row r="1693" spans="1:9">
      <c r="B1693" t="s">
        <v>753</v>
      </c>
      <c r="C1693" t="s">
        <v>753</v>
      </c>
      <c r="D1693" t="s">
        <v>753</v>
      </c>
      <c r="E1693" t="s">
        <v>753</v>
      </c>
    </row>
    <row r="1694" spans="1:9">
      <c r="F1694" t="s">
        <v>753</v>
      </c>
      <c r="G1694" t="s">
        <v>753</v>
      </c>
      <c r="H1694" t="s">
        <v>753</v>
      </c>
      <c r="I1694" t="s">
        <v>753</v>
      </c>
    </row>
    <row r="1695" spans="1:9">
      <c r="A1695" t="s">
        <v>168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 s="178">
        <v>5850</v>
      </c>
      <c r="I1695" s="178">
        <v>3253</v>
      </c>
    </row>
    <row r="1697" spans="1:9">
      <c r="A1697" t="s">
        <v>138</v>
      </c>
    </row>
    <row r="1698" spans="1:9">
      <c r="A1698" t="s">
        <v>766</v>
      </c>
    </row>
    <row r="1699" spans="1:9">
      <c r="A1699" t="s">
        <v>1680</v>
      </c>
      <c r="B1699" t="s">
        <v>883</v>
      </c>
      <c r="C1699">
        <v>0</v>
      </c>
      <c r="D1699">
        <v>0</v>
      </c>
      <c r="E1699">
        <v>0</v>
      </c>
      <c r="F1699">
        <v>0</v>
      </c>
      <c r="G1699">
        <v>0</v>
      </c>
      <c r="H1699" s="178">
        <v>9558.5</v>
      </c>
      <c r="I1699" s="178">
        <v>8767.66</v>
      </c>
    </row>
    <row r="1700" spans="1:9">
      <c r="B1700" t="s">
        <v>753</v>
      </c>
      <c r="C1700" t="s">
        <v>753</v>
      </c>
      <c r="D1700" t="s">
        <v>753</v>
      </c>
      <c r="E1700" t="s">
        <v>753</v>
      </c>
    </row>
    <row r="1701" spans="1:9">
      <c r="F1701" t="s">
        <v>753</v>
      </c>
      <c r="G1701" t="s">
        <v>753</v>
      </c>
      <c r="H1701" t="s">
        <v>753</v>
      </c>
      <c r="I1701" t="s">
        <v>753</v>
      </c>
    </row>
    <row r="1702" spans="1:9">
      <c r="A1702" t="s">
        <v>161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0</v>
      </c>
      <c r="H1702" s="178">
        <v>9558.5</v>
      </c>
      <c r="I1702" s="178">
        <v>8767.66</v>
      </c>
    </row>
    <row r="1703" spans="1:9">
      <c r="B1703" t="s">
        <v>760</v>
      </c>
      <c r="C1703" t="s">
        <v>760</v>
      </c>
      <c r="D1703" t="s">
        <v>758</v>
      </c>
    </row>
    <row r="1704" spans="1:9">
      <c r="D1704" t="s">
        <v>772</v>
      </c>
      <c r="E1704" t="s">
        <v>767</v>
      </c>
      <c r="F1704" t="s">
        <v>750</v>
      </c>
      <c r="G1704" t="s">
        <v>767</v>
      </c>
      <c r="H1704" t="s">
        <v>750</v>
      </c>
      <c r="I1704" t="s">
        <v>822</v>
      </c>
    </row>
    <row r="1705" spans="1:9">
      <c r="I1705" t="s">
        <v>765</v>
      </c>
    </row>
    <row r="1707" spans="1:9">
      <c r="A1707" t="s">
        <v>187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  <c r="H1707" s="178">
        <v>540872.9</v>
      </c>
      <c r="I1707" s="178">
        <v>528449.88</v>
      </c>
    </row>
    <row r="1708" spans="1:9">
      <c r="A1708" t="s">
        <v>794</v>
      </c>
    </row>
    <row r="1709" spans="1:9">
      <c r="A1709" s="177">
        <v>42298.636805555558</v>
      </c>
      <c r="D1709" t="s">
        <v>795</v>
      </c>
      <c r="E1709" t="s">
        <v>796</v>
      </c>
      <c r="I1709" t="s">
        <v>1681</v>
      </c>
    </row>
    <row r="1710" spans="1:9">
      <c r="D1710" t="s">
        <v>798</v>
      </c>
      <c r="E1710" t="s">
        <v>799</v>
      </c>
    </row>
    <row r="1711" spans="1:9">
      <c r="D1711" t="s">
        <v>800</v>
      </c>
      <c r="E1711" t="s">
        <v>801</v>
      </c>
    </row>
    <row r="1712" spans="1:9">
      <c r="A1712" t="s">
        <v>747</v>
      </c>
    </row>
    <row r="1714" spans="1:9">
      <c r="C1714" t="s">
        <v>802</v>
      </c>
      <c r="E1714" t="s">
        <v>802</v>
      </c>
      <c r="G1714" t="s">
        <v>802</v>
      </c>
      <c r="I1714" t="s">
        <v>802</v>
      </c>
    </row>
    <row r="1715" spans="1:9">
      <c r="B1715" t="s">
        <v>803</v>
      </c>
      <c r="C1715" t="s">
        <v>804</v>
      </c>
      <c r="D1715" t="s">
        <v>805</v>
      </c>
      <c r="E1715" t="s">
        <v>806</v>
      </c>
      <c r="F1715" t="s">
        <v>803</v>
      </c>
      <c r="G1715" t="s">
        <v>807</v>
      </c>
      <c r="H1715" t="s">
        <v>803</v>
      </c>
      <c r="I1715" t="s">
        <v>808</v>
      </c>
    </row>
    <row r="1716" spans="1:9">
      <c r="A1716" t="s">
        <v>970</v>
      </c>
      <c r="B1716" t="s">
        <v>809</v>
      </c>
      <c r="C1716" t="s">
        <v>810</v>
      </c>
      <c r="D1716" t="s">
        <v>811</v>
      </c>
      <c r="E1716" t="s">
        <v>812</v>
      </c>
      <c r="F1716" t="s">
        <v>809</v>
      </c>
      <c r="G1716" t="s">
        <v>812</v>
      </c>
      <c r="H1716" t="s">
        <v>809</v>
      </c>
      <c r="I1716" t="s">
        <v>813</v>
      </c>
    </row>
    <row r="1717" spans="1:9">
      <c r="A1717" t="s">
        <v>814</v>
      </c>
      <c r="B1717" t="s">
        <v>767</v>
      </c>
      <c r="C1717" t="s">
        <v>760</v>
      </c>
      <c r="D1717" t="s">
        <v>760</v>
      </c>
      <c r="E1717" t="s">
        <v>767</v>
      </c>
      <c r="F1717" t="s">
        <v>750</v>
      </c>
      <c r="G1717" t="s">
        <v>767</v>
      </c>
      <c r="H1717" t="s">
        <v>750</v>
      </c>
      <c r="I1717" t="s">
        <v>767</v>
      </c>
    </row>
    <row r="1718" spans="1:9">
      <c r="A1718" t="s">
        <v>188</v>
      </c>
    </row>
    <row r="1719" spans="1:9">
      <c r="A1719" t="s">
        <v>783</v>
      </c>
    </row>
    <row r="1721" spans="1:9">
      <c r="A1721" t="s">
        <v>774</v>
      </c>
    </row>
    <row r="1722" spans="1:9">
      <c r="A1722" t="s">
        <v>767</v>
      </c>
    </row>
    <row r="1723" spans="1:9">
      <c r="A1723" t="s">
        <v>1682</v>
      </c>
      <c r="B1723" s="178">
        <v>2110573</v>
      </c>
      <c r="C1723" s="178">
        <v>1958112.36</v>
      </c>
      <c r="D1723" s="178">
        <v>2071737</v>
      </c>
      <c r="E1723" s="178">
        <v>2042752.01</v>
      </c>
      <c r="F1723" s="178">
        <v>2252976</v>
      </c>
      <c r="G1723" s="178">
        <v>2105296.2200000002</v>
      </c>
      <c r="H1723" s="178">
        <v>1623178.2</v>
      </c>
      <c r="I1723" s="178">
        <v>1651123.3</v>
      </c>
    </row>
    <row r="1724" spans="1:9">
      <c r="A1724" t="s">
        <v>1683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</row>
    <row r="1725" spans="1:9">
      <c r="A1725" t="s">
        <v>1684</v>
      </c>
      <c r="B1725" s="178">
        <v>67100</v>
      </c>
      <c r="C1725" s="178">
        <v>55845.99</v>
      </c>
      <c r="D1725" s="178">
        <v>66000</v>
      </c>
      <c r="E1725" s="178">
        <v>52077.85</v>
      </c>
      <c r="F1725" s="178">
        <v>66000</v>
      </c>
      <c r="G1725" s="178">
        <v>59595.34</v>
      </c>
      <c r="H1725" s="178">
        <v>55000</v>
      </c>
      <c r="I1725" s="178">
        <v>31726.74</v>
      </c>
    </row>
    <row r="1726" spans="1:9">
      <c r="A1726" t="s">
        <v>1685</v>
      </c>
      <c r="B1726" s="178">
        <v>370928</v>
      </c>
      <c r="C1726" s="178">
        <v>369960.45</v>
      </c>
      <c r="D1726" s="178">
        <v>389371</v>
      </c>
      <c r="E1726" s="178">
        <v>376733.17</v>
      </c>
      <c r="F1726" s="178">
        <v>410860</v>
      </c>
      <c r="G1726" s="178">
        <v>404851.85</v>
      </c>
      <c r="H1726" s="178">
        <v>392787.84</v>
      </c>
      <c r="I1726" s="178">
        <v>358309.96</v>
      </c>
    </row>
    <row r="1727" spans="1:9">
      <c r="A1727" t="s">
        <v>1686</v>
      </c>
      <c r="B1727" s="178">
        <v>2761</v>
      </c>
      <c r="C1727" s="178">
        <v>2542.89</v>
      </c>
      <c r="D1727" s="178">
        <v>2568</v>
      </c>
      <c r="E1727" s="178">
        <v>2439.59</v>
      </c>
      <c r="F1727" s="178">
        <v>2671</v>
      </c>
      <c r="G1727" s="178">
        <v>2715.7</v>
      </c>
      <c r="H1727" s="178">
        <v>2054.36</v>
      </c>
      <c r="I1727" s="178">
        <v>1966.26</v>
      </c>
    </row>
    <row r="1728" spans="1:9">
      <c r="A1728" t="s">
        <v>1687</v>
      </c>
      <c r="B1728" t="s">
        <v>1688</v>
      </c>
      <c r="C1728" s="178">
        <v>116337.02</v>
      </c>
      <c r="D1728" s="178">
        <v>132540</v>
      </c>
      <c r="E1728" s="178">
        <v>123352.91</v>
      </c>
      <c r="F1728" s="178">
        <v>140677</v>
      </c>
      <c r="G1728" s="178">
        <v>127047.99</v>
      </c>
      <c r="H1728" s="178">
        <v>110685.45</v>
      </c>
      <c r="I1728" s="178">
        <v>95570.67</v>
      </c>
    </row>
    <row r="1729" spans="1:9">
      <c r="A1729" t="s">
        <v>1689</v>
      </c>
      <c r="B1729" s="178">
        <v>31576</v>
      </c>
      <c r="C1729" s="178">
        <v>27200.11</v>
      </c>
      <c r="D1729" s="178">
        <v>30997</v>
      </c>
      <c r="E1729" s="178">
        <v>28848.7</v>
      </c>
      <c r="F1729" s="178">
        <v>32900</v>
      </c>
      <c r="G1729" s="178">
        <v>29712.84</v>
      </c>
      <c r="H1729" s="178">
        <v>25886.35</v>
      </c>
      <c r="I1729" s="178">
        <v>22351.48</v>
      </c>
    </row>
    <row r="1730" spans="1:9">
      <c r="A1730" t="s">
        <v>1690</v>
      </c>
      <c r="B1730" t="s">
        <v>1691</v>
      </c>
      <c r="C1730" s="178">
        <v>257163.96</v>
      </c>
      <c r="D1730" s="178">
        <v>239366</v>
      </c>
      <c r="E1730" s="178">
        <v>240523.8</v>
      </c>
      <c r="F1730" s="178">
        <v>306078</v>
      </c>
      <c r="G1730" s="178">
        <v>286077.96000000002</v>
      </c>
      <c r="H1730" s="178">
        <v>210906</v>
      </c>
      <c r="I1730" s="178">
        <v>194034.48</v>
      </c>
    </row>
    <row r="1731" spans="1:9">
      <c r="A1731" t="s">
        <v>1692</v>
      </c>
      <c r="B1731" t="s">
        <v>1693</v>
      </c>
      <c r="C1731" s="178">
        <v>82360.52</v>
      </c>
      <c r="D1731" s="178">
        <v>88373</v>
      </c>
      <c r="E1731" s="178">
        <v>89641.7</v>
      </c>
      <c r="F1731" s="178">
        <v>109825</v>
      </c>
      <c r="G1731" s="178">
        <v>100522.31</v>
      </c>
      <c r="H1731" s="178">
        <v>42735</v>
      </c>
      <c r="I1731" s="178">
        <v>45174.06</v>
      </c>
    </row>
    <row r="1732" spans="1:9">
      <c r="B1732" t="s">
        <v>753</v>
      </c>
      <c r="C1732" t="s">
        <v>753</v>
      </c>
      <c r="D1732" t="s">
        <v>753</v>
      </c>
      <c r="E1732" t="s">
        <v>753</v>
      </c>
    </row>
    <row r="1733" spans="1:9">
      <c r="F1733" t="s">
        <v>753</v>
      </c>
      <c r="G1733" t="s">
        <v>753</v>
      </c>
      <c r="H1733" t="s">
        <v>753</v>
      </c>
      <c r="I1733" t="s">
        <v>753</v>
      </c>
    </row>
    <row r="1734" spans="1:9">
      <c r="A1734" t="s">
        <v>984</v>
      </c>
      <c r="B1734" s="178">
        <v>3039996</v>
      </c>
      <c r="C1734" s="178">
        <v>2869523.3</v>
      </c>
      <c r="D1734" s="178">
        <v>3020952</v>
      </c>
      <c r="E1734" s="178">
        <v>2956369.73</v>
      </c>
      <c r="F1734" s="178">
        <v>3321987</v>
      </c>
      <c r="G1734" s="178">
        <v>3115820.21</v>
      </c>
      <c r="H1734" s="178">
        <v>2463233.2000000002</v>
      </c>
      <c r="I1734" s="178">
        <v>2400256.9500000002</v>
      </c>
    </row>
    <row r="1736" spans="1:9">
      <c r="A1736" t="s">
        <v>170</v>
      </c>
    </row>
    <row r="1737" spans="1:9">
      <c r="A1737" t="s">
        <v>764</v>
      </c>
    </row>
    <row r="1738" spans="1:9">
      <c r="A1738" t="s">
        <v>1694</v>
      </c>
      <c r="B1738" t="s">
        <v>1063</v>
      </c>
      <c r="C1738">
        <v>0</v>
      </c>
      <c r="D1738">
        <v>0</v>
      </c>
      <c r="E1738">
        <v>0</v>
      </c>
      <c r="F1738">
        <v>0</v>
      </c>
      <c r="G1738" s="178">
        <v>1613</v>
      </c>
      <c r="H1738">
        <v>0</v>
      </c>
      <c r="I1738">
        <v>143</v>
      </c>
    </row>
    <row r="1739" spans="1:9">
      <c r="A1739" t="s">
        <v>1695</v>
      </c>
      <c r="B1739" t="s">
        <v>1696</v>
      </c>
      <c r="C1739" s="178">
        <v>41413.11</v>
      </c>
      <c r="D1739" s="178">
        <v>46000</v>
      </c>
      <c r="E1739" s="178">
        <v>48258.63</v>
      </c>
      <c r="F1739" s="178">
        <v>42000</v>
      </c>
      <c r="G1739" s="178">
        <v>39047.949999999997</v>
      </c>
      <c r="H1739">
        <v>0</v>
      </c>
      <c r="I1739">
        <v>47.24</v>
      </c>
    </row>
    <row r="1740" spans="1:9">
      <c r="A1740" t="s">
        <v>1697</v>
      </c>
      <c r="B1740" t="s">
        <v>1698</v>
      </c>
      <c r="C1740">
        <v>0</v>
      </c>
      <c r="D1740">
        <v>0</v>
      </c>
      <c r="E1740">
        <v>0</v>
      </c>
      <c r="F1740">
        <v>0</v>
      </c>
      <c r="G1740">
        <v>544.11</v>
      </c>
      <c r="H1740">
        <v>0</v>
      </c>
      <c r="I1740">
        <v>0</v>
      </c>
    </row>
    <row r="1741" spans="1:9">
      <c r="A1741" t="s">
        <v>1699</v>
      </c>
      <c r="B1741" t="s">
        <v>1700</v>
      </c>
      <c r="C1741">
        <v>472.36</v>
      </c>
      <c r="D1741" s="178">
        <v>1000</v>
      </c>
      <c r="E1741">
        <v>909.5</v>
      </c>
      <c r="F1741" s="178">
        <v>1500</v>
      </c>
      <c r="G1741">
        <v>0</v>
      </c>
      <c r="H1741">
        <v>0</v>
      </c>
      <c r="I1741">
        <v>0</v>
      </c>
    </row>
    <row r="1742" spans="1:9">
      <c r="A1742" t="s">
        <v>1701</v>
      </c>
      <c r="B1742" t="s">
        <v>1702</v>
      </c>
      <c r="C1742" s="178">
        <v>7977.02</v>
      </c>
      <c r="D1742" s="178">
        <v>12000</v>
      </c>
      <c r="E1742" s="178">
        <v>8976.0300000000007</v>
      </c>
      <c r="F1742">
        <v>0</v>
      </c>
      <c r="G1742">
        <v>0</v>
      </c>
      <c r="H1742">
        <v>0</v>
      </c>
      <c r="I1742">
        <v>0</v>
      </c>
    </row>
    <row r="1743" spans="1:9">
      <c r="A1743" t="s">
        <v>1703</v>
      </c>
      <c r="B1743" t="s">
        <v>1704</v>
      </c>
      <c r="C1743" s="178">
        <v>3029.4</v>
      </c>
      <c r="D1743" s="178">
        <v>2000</v>
      </c>
      <c r="E1743" s="178">
        <v>1585.61</v>
      </c>
      <c r="F1743" s="178">
        <v>1500</v>
      </c>
      <c r="G1743" s="178">
        <v>1215</v>
      </c>
      <c r="H1743">
        <v>0</v>
      </c>
      <c r="I1743">
        <v>0</v>
      </c>
    </row>
    <row r="1744" spans="1:9">
      <c r="A1744" t="s">
        <v>1705</v>
      </c>
      <c r="B1744" t="s">
        <v>1706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</row>
    <row r="1745" spans="1:9">
      <c r="A1745" t="s">
        <v>1707</v>
      </c>
      <c r="B1745" s="178">
        <v>10000</v>
      </c>
      <c r="C1745" s="178">
        <v>17248.189999999999</v>
      </c>
      <c r="D1745" s="178">
        <v>16000</v>
      </c>
      <c r="E1745" s="178">
        <v>19450.18</v>
      </c>
      <c r="F1745" s="178">
        <v>25000</v>
      </c>
      <c r="G1745" s="178">
        <v>30286.63</v>
      </c>
      <c r="H1745">
        <v>0</v>
      </c>
      <c r="I1745">
        <v>0</v>
      </c>
    </row>
    <row r="1746" spans="1:9">
      <c r="A1746" t="s">
        <v>1708</v>
      </c>
      <c r="B1746" s="178">
        <v>12000</v>
      </c>
      <c r="C1746" s="178">
        <v>11520.06</v>
      </c>
      <c r="D1746" s="178">
        <v>10000</v>
      </c>
      <c r="E1746" s="178">
        <v>10089.09</v>
      </c>
      <c r="F1746">
        <v>0</v>
      </c>
      <c r="G1746">
        <v>0</v>
      </c>
      <c r="H1746">
        <v>0</v>
      </c>
      <c r="I1746">
        <v>0</v>
      </c>
    </row>
    <row r="1747" spans="1:9">
      <c r="A1747" t="s">
        <v>1709</v>
      </c>
      <c r="B1747" s="178">
        <v>1500</v>
      </c>
      <c r="C1747">
        <v>260.95</v>
      </c>
      <c r="D1747" s="178">
        <v>1500</v>
      </c>
      <c r="E1747">
        <v>0</v>
      </c>
      <c r="F1747">
        <v>500</v>
      </c>
      <c r="G1747">
        <v>465</v>
      </c>
      <c r="H1747">
        <v>0</v>
      </c>
      <c r="I1747">
        <v>0</v>
      </c>
    </row>
    <row r="1748" spans="1:9">
      <c r="A1748" t="s">
        <v>1710</v>
      </c>
      <c r="B1748" t="s">
        <v>1711</v>
      </c>
      <c r="C1748" s="178">
        <v>2695.85</v>
      </c>
      <c r="D1748" s="178">
        <v>3000</v>
      </c>
      <c r="E1748" s="178">
        <v>2120.02</v>
      </c>
      <c r="F1748" s="178">
        <v>3000</v>
      </c>
      <c r="G1748" s="178">
        <v>2704.39</v>
      </c>
      <c r="H1748">
        <v>0</v>
      </c>
      <c r="I1748">
        <v>0</v>
      </c>
    </row>
    <row r="1749" spans="1:9">
      <c r="A1749" t="s">
        <v>1712</v>
      </c>
      <c r="B1749" s="178">
        <v>3000</v>
      </c>
      <c r="C1749" s="178">
        <v>2664.46</v>
      </c>
      <c r="D1749" s="178">
        <v>3000</v>
      </c>
      <c r="E1749">
        <v>881.08</v>
      </c>
      <c r="F1749" s="178">
        <v>2500</v>
      </c>
      <c r="G1749">
        <v>844.8</v>
      </c>
      <c r="H1749">
        <v>0</v>
      </c>
      <c r="I1749">
        <v>0</v>
      </c>
    </row>
    <row r="1750" spans="1:9">
      <c r="A1750" t="s">
        <v>1713</v>
      </c>
      <c r="B1750" s="178">
        <v>1300</v>
      </c>
      <c r="C1750">
        <v>520</v>
      </c>
      <c r="D1750" s="178">
        <v>1300</v>
      </c>
      <c r="E1750">
        <v>320</v>
      </c>
      <c r="F1750" s="178">
        <v>1500</v>
      </c>
      <c r="G1750">
        <v>629.85</v>
      </c>
      <c r="H1750">
        <v>0</v>
      </c>
      <c r="I1750">
        <v>0</v>
      </c>
    </row>
    <row r="1751" spans="1:9">
      <c r="A1751" t="s">
        <v>1714</v>
      </c>
      <c r="B1751" t="s">
        <v>1715</v>
      </c>
      <c r="C1751" s="178">
        <v>23727.91</v>
      </c>
      <c r="D1751" s="178">
        <v>31000</v>
      </c>
      <c r="E1751" s="178">
        <v>28304.52</v>
      </c>
      <c r="F1751" s="178">
        <v>25000</v>
      </c>
      <c r="G1751" s="178">
        <v>18536.099999999999</v>
      </c>
      <c r="H1751">
        <v>0</v>
      </c>
      <c r="I1751">
        <v>-99</v>
      </c>
    </row>
    <row r="1752" spans="1:9">
      <c r="A1752" t="s">
        <v>1716</v>
      </c>
      <c r="B1752" t="s">
        <v>883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</row>
    <row r="1753" spans="1:9">
      <c r="A1753" t="s">
        <v>1717</v>
      </c>
      <c r="B1753" s="178">
        <v>19000</v>
      </c>
      <c r="C1753" s="178">
        <v>20800</v>
      </c>
      <c r="D1753" s="178">
        <v>19000</v>
      </c>
      <c r="E1753" s="178">
        <v>22540.84</v>
      </c>
      <c r="F1753" s="178">
        <v>6500</v>
      </c>
      <c r="G1753" s="178">
        <v>5858.73</v>
      </c>
      <c r="H1753">
        <v>0</v>
      </c>
      <c r="I1753" s="178">
        <v>1181</v>
      </c>
    </row>
    <row r="1754" spans="1:9">
      <c r="A1754" t="s">
        <v>1718</v>
      </c>
      <c r="B1754" s="178">
        <v>1500</v>
      </c>
      <c r="C1754" s="178">
        <v>1220.77</v>
      </c>
      <c r="D1754" s="178">
        <v>1500</v>
      </c>
      <c r="E1754" s="178">
        <v>2741.89</v>
      </c>
      <c r="F1754" s="178">
        <v>2000</v>
      </c>
      <c r="G1754" s="178">
        <v>1186.26</v>
      </c>
      <c r="H1754">
        <v>0</v>
      </c>
      <c r="I1754">
        <v>22.51</v>
      </c>
    </row>
    <row r="1755" spans="1:9">
      <c r="A1755" t="s">
        <v>1719</v>
      </c>
      <c r="B1755" s="178">
        <v>15000</v>
      </c>
      <c r="C1755" s="178">
        <v>11251.62</v>
      </c>
      <c r="D1755" s="178">
        <v>10000</v>
      </c>
      <c r="E1755" s="178">
        <v>4645.41</v>
      </c>
      <c r="F1755" s="178">
        <v>6000</v>
      </c>
      <c r="G1755" s="178">
        <v>4649.67</v>
      </c>
      <c r="H1755">
        <v>0</v>
      </c>
      <c r="I1755">
        <v>0</v>
      </c>
    </row>
    <row r="1756" spans="1:9">
      <c r="A1756" t="s">
        <v>1720</v>
      </c>
      <c r="B1756" t="s">
        <v>1679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0</v>
      </c>
    </row>
    <row r="1757" spans="1:9">
      <c r="A1757" t="s">
        <v>1721</v>
      </c>
      <c r="B1757">
        <v>0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0</v>
      </c>
    </row>
    <row r="1758" spans="1:9">
      <c r="B1758" t="s">
        <v>753</v>
      </c>
      <c r="C1758" t="s">
        <v>753</v>
      </c>
      <c r="D1758" t="s">
        <v>753</v>
      </c>
      <c r="E1758" t="s">
        <v>753</v>
      </c>
    </row>
    <row r="1759" spans="1:9">
      <c r="F1759" t="s">
        <v>753</v>
      </c>
      <c r="G1759" t="s">
        <v>753</v>
      </c>
      <c r="H1759" t="s">
        <v>753</v>
      </c>
      <c r="I1759" t="s">
        <v>753</v>
      </c>
    </row>
    <row r="1760" spans="1:9">
      <c r="A1760" t="s">
        <v>168</v>
      </c>
      <c r="B1760" s="178">
        <v>151365</v>
      </c>
      <c r="C1760" s="178">
        <v>144801.70000000001</v>
      </c>
      <c r="D1760" s="178">
        <v>157300</v>
      </c>
      <c r="E1760" s="178">
        <v>150822.79999999999</v>
      </c>
      <c r="F1760" s="178">
        <v>117000</v>
      </c>
      <c r="G1760" s="178">
        <v>107581.49</v>
      </c>
      <c r="H1760">
        <v>0</v>
      </c>
      <c r="I1760" s="178">
        <v>1294.75</v>
      </c>
    </row>
    <row r="1762" spans="1:9">
      <c r="A1762" t="s">
        <v>138</v>
      </c>
    </row>
    <row r="1763" spans="1:9">
      <c r="A1763" t="s">
        <v>766</v>
      </c>
    </row>
    <row r="1764" spans="1:9">
      <c r="A1764" t="s">
        <v>1722</v>
      </c>
      <c r="B1764" s="178">
        <v>7000</v>
      </c>
      <c r="C1764" s="178">
        <v>6181.66</v>
      </c>
      <c r="D1764" s="178">
        <v>7000</v>
      </c>
      <c r="E1764" s="178">
        <v>5442.39</v>
      </c>
      <c r="F1764" s="178">
        <v>10000</v>
      </c>
      <c r="G1764" s="178">
        <v>6779.53</v>
      </c>
      <c r="H1764">
        <v>0</v>
      </c>
      <c r="I1764">
        <v>0</v>
      </c>
    </row>
    <row r="1765" spans="1:9">
      <c r="A1765" t="s">
        <v>1723</v>
      </c>
      <c r="B1765">
        <v>0</v>
      </c>
      <c r="C1765">
        <v>221.72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</row>
    <row r="1766" spans="1:9">
      <c r="A1766" t="s">
        <v>1724</v>
      </c>
      <c r="B1766" t="s">
        <v>1725</v>
      </c>
      <c r="C1766" s="178">
        <v>24473.3</v>
      </c>
      <c r="D1766" s="178">
        <v>20000</v>
      </c>
      <c r="E1766" s="178">
        <v>17626.759999999998</v>
      </c>
      <c r="F1766" s="178">
        <v>14500</v>
      </c>
      <c r="G1766" s="178">
        <v>11345.16</v>
      </c>
      <c r="H1766" s="178">
        <v>36709.96</v>
      </c>
      <c r="I1766" s="178">
        <v>20245.68</v>
      </c>
    </row>
    <row r="1767" spans="1:9">
      <c r="A1767" t="s">
        <v>1726</v>
      </c>
      <c r="B1767">
        <v>500</v>
      </c>
      <c r="C1767">
        <v>0</v>
      </c>
      <c r="D1767">
        <v>500</v>
      </c>
      <c r="E1767">
        <v>0</v>
      </c>
      <c r="F1767" s="178">
        <v>1000</v>
      </c>
      <c r="G1767">
        <v>0</v>
      </c>
      <c r="H1767">
        <v>0</v>
      </c>
      <c r="I1767">
        <v>0</v>
      </c>
    </row>
    <row r="1768" spans="1:9">
      <c r="A1768" t="s">
        <v>1727</v>
      </c>
      <c r="B1768">
        <v>500</v>
      </c>
      <c r="C1768">
        <v>295</v>
      </c>
      <c r="D1768">
        <v>500</v>
      </c>
      <c r="E1768">
        <v>0</v>
      </c>
      <c r="F1768">
        <v>500</v>
      </c>
      <c r="G1768">
        <v>270</v>
      </c>
      <c r="H1768">
        <v>0</v>
      </c>
      <c r="I1768">
        <v>0</v>
      </c>
    </row>
    <row r="1769" spans="1:9">
      <c r="A1769" t="s">
        <v>1728</v>
      </c>
      <c r="B1769" t="s">
        <v>1729</v>
      </c>
      <c r="C1769" s="178">
        <v>173007.63</v>
      </c>
      <c r="D1769" s="178">
        <v>125000</v>
      </c>
      <c r="E1769" s="178">
        <v>164579.4</v>
      </c>
      <c r="F1769" s="178">
        <v>177727.5</v>
      </c>
      <c r="G1769" s="178">
        <v>161286.9</v>
      </c>
      <c r="H1769">
        <v>0</v>
      </c>
      <c r="I1769">
        <v>41.16</v>
      </c>
    </row>
    <row r="1770" spans="1:9">
      <c r="A1770" t="s">
        <v>1730</v>
      </c>
      <c r="B1770" s="178">
        <v>19000</v>
      </c>
      <c r="C1770" s="178">
        <v>18609.32</v>
      </c>
      <c r="D1770" s="178">
        <v>19000</v>
      </c>
      <c r="E1770" s="178">
        <v>17123.39</v>
      </c>
      <c r="F1770">
        <v>0</v>
      </c>
      <c r="G1770">
        <v>0</v>
      </c>
      <c r="H1770">
        <v>0</v>
      </c>
      <c r="I1770">
        <v>0</v>
      </c>
    </row>
    <row r="1771" spans="1:9">
      <c r="A1771" t="s">
        <v>1731</v>
      </c>
      <c r="B1771" t="s">
        <v>1656</v>
      </c>
      <c r="C1771" s="178">
        <v>18225.599999999999</v>
      </c>
      <c r="D1771">
        <v>0</v>
      </c>
      <c r="E1771" s="178">
        <v>15389.62</v>
      </c>
      <c r="F1771">
        <v>0</v>
      </c>
      <c r="G1771" s="178">
        <v>16726.560000000001</v>
      </c>
      <c r="H1771">
        <v>0</v>
      </c>
      <c r="I1771">
        <v>0</v>
      </c>
    </row>
    <row r="1772" spans="1:9">
      <c r="A1772" t="s">
        <v>1732</v>
      </c>
      <c r="B1772" s="178">
        <v>34040</v>
      </c>
      <c r="C1772" s="178">
        <v>35206.42</v>
      </c>
      <c r="D1772" s="178">
        <v>12000</v>
      </c>
      <c r="E1772" s="178">
        <v>8689.49</v>
      </c>
      <c r="F1772" s="178">
        <v>15923.94</v>
      </c>
      <c r="G1772" s="178">
        <v>15923.94</v>
      </c>
      <c r="H1772" s="178">
        <v>45350</v>
      </c>
      <c r="I1772" s="178">
        <v>41204.89</v>
      </c>
    </row>
    <row r="1773" spans="1:9">
      <c r="A1773" t="s">
        <v>794</v>
      </c>
    </row>
    <row r="1774" spans="1:9">
      <c r="A1774" s="177">
        <v>42298.636805555558</v>
      </c>
      <c r="D1774" t="s">
        <v>795</v>
      </c>
      <c r="E1774" t="s">
        <v>796</v>
      </c>
      <c r="I1774" t="s">
        <v>1733</v>
      </c>
    </row>
    <row r="1775" spans="1:9">
      <c r="D1775" t="s">
        <v>798</v>
      </c>
      <c r="E1775" t="s">
        <v>799</v>
      </c>
    </row>
    <row r="1776" spans="1:9">
      <c r="D1776" t="s">
        <v>800</v>
      </c>
      <c r="E1776" t="s">
        <v>801</v>
      </c>
    </row>
    <row r="1777" spans="1:9">
      <c r="A1777" t="s">
        <v>747</v>
      </c>
    </row>
    <row r="1779" spans="1:9">
      <c r="C1779" t="s">
        <v>802</v>
      </c>
      <c r="E1779" t="s">
        <v>802</v>
      </c>
      <c r="G1779" t="s">
        <v>802</v>
      </c>
      <c r="I1779" t="s">
        <v>802</v>
      </c>
    </row>
    <row r="1780" spans="1:9">
      <c r="B1780" t="s">
        <v>803</v>
      </c>
      <c r="C1780" t="s">
        <v>804</v>
      </c>
      <c r="D1780" t="s">
        <v>805</v>
      </c>
      <c r="E1780" t="s">
        <v>806</v>
      </c>
      <c r="F1780" t="s">
        <v>803</v>
      </c>
      <c r="G1780" t="s">
        <v>807</v>
      </c>
      <c r="H1780" t="s">
        <v>803</v>
      </c>
      <c r="I1780" t="s">
        <v>808</v>
      </c>
    </row>
    <row r="1781" spans="1:9">
      <c r="A1781" t="s">
        <v>970</v>
      </c>
      <c r="B1781" t="s">
        <v>809</v>
      </c>
      <c r="C1781" t="s">
        <v>810</v>
      </c>
      <c r="D1781" t="s">
        <v>811</v>
      </c>
      <c r="E1781" t="s">
        <v>812</v>
      </c>
      <c r="F1781" t="s">
        <v>809</v>
      </c>
      <c r="G1781" t="s">
        <v>812</v>
      </c>
      <c r="H1781" t="s">
        <v>809</v>
      </c>
      <c r="I1781" t="s">
        <v>813</v>
      </c>
    </row>
    <row r="1782" spans="1:9">
      <c r="A1782" t="s">
        <v>814</v>
      </c>
      <c r="B1782" t="s">
        <v>767</v>
      </c>
      <c r="C1782" t="s">
        <v>760</v>
      </c>
      <c r="D1782" t="s">
        <v>760</v>
      </c>
      <c r="E1782" t="s">
        <v>767</v>
      </c>
      <c r="F1782" t="s">
        <v>750</v>
      </c>
      <c r="G1782" t="s">
        <v>767</v>
      </c>
      <c r="H1782" t="s">
        <v>750</v>
      </c>
      <c r="I1782" t="s">
        <v>767</v>
      </c>
    </row>
    <row r="1783" spans="1:9">
      <c r="A1783" t="s">
        <v>1734</v>
      </c>
      <c r="B1783" s="178">
        <v>39000</v>
      </c>
      <c r="C1783" s="178">
        <v>40595.160000000003</v>
      </c>
      <c r="D1783" s="178">
        <v>42000</v>
      </c>
      <c r="E1783" s="178">
        <v>43586.080000000002</v>
      </c>
      <c r="F1783" s="178">
        <v>29000</v>
      </c>
      <c r="G1783" s="178">
        <v>22841.51</v>
      </c>
      <c r="H1783">
        <v>0</v>
      </c>
      <c r="I1783">
        <v>0</v>
      </c>
    </row>
    <row r="1784" spans="1:9">
      <c r="A1784" t="s">
        <v>1735</v>
      </c>
      <c r="B1784">
        <v>0</v>
      </c>
      <c r="C1784">
        <v>30</v>
      </c>
      <c r="D1784">
        <v>0</v>
      </c>
      <c r="E1784">
        <v>100</v>
      </c>
      <c r="F1784">
        <v>0</v>
      </c>
      <c r="G1784">
        <v>0</v>
      </c>
      <c r="H1784">
        <v>0</v>
      </c>
      <c r="I1784">
        <v>0</v>
      </c>
    </row>
    <row r="1785" spans="1:9">
      <c r="A1785" t="s">
        <v>1736</v>
      </c>
      <c r="B1785" s="178">
        <v>12000</v>
      </c>
      <c r="C1785" s="178">
        <v>13914.23</v>
      </c>
      <c r="D1785" s="178">
        <v>14000</v>
      </c>
      <c r="E1785" s="178">
        <v>13292.3</v>
      </c>
      <c r="F1785" s="178">
        <v>12000</v>
      </c>
      <c r="G1785" s="178">
        <v>11885.66</v>
      </c>
      <c r="H1785">
        <v>0</v>
      </c>
      <c r="I1785">
        <v>0</v>
      </c>
    </row>
    <row r="1786" spans="1:9">
      <c r="B1786" t="s">
        <v>753</v>
      </c>
      <c r="C1786" t="s">
        <v>753</v>
      </c>
      <c r="D1786" t="s">
        <v>753</v>
      </c>
      <c r="E1786" t="s">
        <v>753</v>
      </c>
    </row>
    <row r="1787" spans="1:9">
      <c r="F1787" t="s">
        <v>753</v>
      </c>
      <c r="G1787" t="s">
        <v>753</v>
      </c>
      <c r="H1787" t="s">
        <v>753</v>
      </c>
      <c r="I1787" t="s">
        <v>753</v>
      </c>
    </row>
    <row r="1788" spans="1:9">
      <c r="A1788" t="s">
        <v>161</v>
      </c>
      <c r="B1788" s="178">
        <v>255040</v>
      </c>
      <c r="C1788" s="178">
        <v>330760.03999999998</v>
      </c>
      <c r="D1788" s="178">
        <v>240000</v>
      </c>
      <c r="E1788" s="178">
        <v>285829.43</v>
      </c>
      <c r="F1788" s="178">
        <v>260651.44</v>
      </c>
      <c r="G1788" s="178">
        <v>247059.26</v>
      </c>
      <c r="H1788" s="178">
        <v>82059.960000000006</v>
      </c>
      <c r="I1788" s="178">
        <v>61491.73</v>
      </c>
    </row>
    <row r="1790" spans="1:9">
      <c r="A1790" t="s">
        <v>165</v>
      </c>
    </row>
    <row r="1791" spans="1:9">
      <c r="A1791" t="s">
        <v>776</v>
      </c>
    </row>
    <row r="1792" spans="1:9">
      <c r="A1792" t="s">
        <v>1737</v>
      </c>
      <c r="B1792" t="s">
        <v>1738</v>
      </c>
      <c r="C1792" s="178">
        <v>1867.48</v>
      </c>
      <c r="D1792" s="178">
        <v>5000</v>
      </c>
      <c r="E1792" s="178">
        <v>7804.49</v>
      </c>
      <c r="F1792">
        <v>0</v>
      </c>
      <c r="G1792">
        <v>0</v>
      </c>
      <c r="H1792">
        <v>0</v>
      </c>
      <c r="I1792">
        <v>0</v>
      </c>
    </row>
    <row r="1793" spans="1:9">
      <c r="A1793" t="s">
        <v>1739</v>
      </c>
      <c r="B1793">
        <v>0</v>
      </c>
      <c r="C1793">
        <v>535.4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</row>
    <row r="1794" spans="1:9">
      <c r="A1794" t="s">
        <v>1740</v>
      </c>
      <c r="B1794">
        <v>0</v>
      </c>
      <c r="C1794">
        <v>0</v>
      </c>
      <c r="D1794">
        <v>0</v>
      </c>
      <c r="E1794" s="178">
        <v>1281651.8</v>
      </c>
      <c r="F1794">
        <v>0</v>
      </c>
      <c r="G1794">
        <v>0</v>
      </c>
      <c r="H1794" s="178">
        <v>67500</v>
      </c>
      <c r="I1794" s="178">
        <v>67500</v>
      </c>
    </row>
    <row r="1795" spans="1:9">
      <c r="B1795" t="s">
        <v>753</v>
      </c>
      <c r="C1795" t="s">
        <v>753</v>
      </c>
      <c r="D1795" t="s">
        <v>753</v>
      </c>
      <c r="E1795" t="s">
        <v>753</v>
      </c>
    </row>
    <row r="1796" spans="1:9">
      <c r="F1796" t="s">
        <v>753</v>
      </c>
      <c r="G1796" t="s">
        <v>753</v>
      </c>
      <c r="H1796" t="s">
        <v>753</v>
      </c>
      <c r="I1796" t="s">
        <v>753</v>
      </c>
    </row>
    <row r="1797" spans="1:9">
      <c r="A1797" t="s">
        <v>166</v>
      </c>
      <c r="B1797" s="178">
        <v>3000</v>
      </c>
      <c r="C1797" s="178">
        <v>2402.88</v>
      </c>
      <c r="D1797" s="178">
        <v>5000</v>
      </c>
      <c r="E1797" s="178">
        <v>1289456.29</v>
      </c>
      <c r="F1797">
        <v>0</v>
      </c>
      <c r="G1797">
        <v>0</v>
      </c>
      <c r="H1797" s="178">
        <v>67500</v>
      </c>
      <c r="I1797" s="178">
        <v>67500</v>
      </c>
    </row>
    <row r="1799" spans="1:9">
      <c r="A1799" t="s">
        <v>172</v>
      </c>
    </row>
    <row r="1800" spans="1:9">
      <c r="A1800" t="s">
        <v>754</v>
      </c>
    </row>
    <row r="1801" spans="1:9">
      <c r="A1801" t="s">
        <v>1741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v>0</v>
      </c>
    </row>
    <row r="1802" spans="1:9">
      <c r="B1802" t="s">
        <v>753</v>
      </c>
      <c r="C1802" t="s">
        <v>753</v>
      </c>
      <c r="D1802" t="s">
        <v>753</v>
      </c>
      <c r="E1802" t="s">
        <v>753</v>
      </c>
    </row>
    <row r="1803" spans="1:9">
      <c r="F1803" t="s">
        <v>753</v>
      </c>
      <c r="G1803" t="s">
        <v>753</v>
      </c>
      <c r="H1803" t="s">
        <v>753</v>
      </c>
      <c r="I1803" t="s">
        <v>753</v>
      </c>
    </row>
    <row r="1804" spans="1:9">
      <c r="A1804" t="s">
        <v>173</v>
      </c>
      <c r="B1804">
        <v>0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</row>
    <row r="1805" spans="1:9">
      <c r="B1805" t="s">
        <v>760</v>
      </c>
      <c r="C1805" t="s">
        <v>760</v>
      </c>
      <c r="D1805" t="s">
        <v>758</v>
      </c>
    </row>
    <row r="1806" spans="1:9">
      <c r="D1806" t="s">
        <v>772</v>
      </c>
      <c r="E1806" t="s">
        <v>767</v>
      </c>
      <c r="F1806" t="s">
        <v>750</v>
      </c>
      <c r="G1806" t="s">
        <v>767</v>
      </c>
      <c r="H1806" t="s">
        <v>750</v>
      </c>
      <c r="I1806" t="s">
        <v>822</v>
      </c>
    </row>
    <row r="1807" spans="1:9">
      <c r="I1807" t="s">
        <v>765</v>
      </c>
    </row>
    <row r="1809" spans="1:9">
      <c r="A1809" t="s">
        <v>189</v>
      </c>
      <c r="B1809" s="178">
        <v>3449401</v>
      </c>
      <c r="C1809" s="178">
        <v>3347487.92</v>
      </c>
      <c r="D1809" s="178">
        <v>3423252</v>
      </c>
      <c r="E1809" s="178">
        <v>4682478.25</v>
      </c>
      <c r="F1809" s="178">
        <v>3699638.44</v>
      </c>
      <c r="G1809" s="178">
        <v>3470460.96</v>
      </c>
      <c r="H1809" s="178">
        <v>2612793.16</v>
      </c>
      <c r="I1809" s="178">
        <v>2530543.4300000002</v>
      </c>
    </row>
    <row r="1810" spans="1:9">
      <c r="A1810" t="s">
        <v>794</v>
      </c>
    </row>
    <row r="1811" spans="1:9">
      <c r="A1811" s="177">
        <v>42298.636805555558</v>
      </c>
      <c r="D1811" t="s">
        <v>795</v>
      </c>
      <c r="E1811" t="s">
        <v>796</v>
      </c>
      <c r="I1811" t="s">
        <v>1742</v>
      </c>
    </row>
    <row r="1812" spans="1:9">
      <c r="D1812" t="s">
        <v>798</v>
      </c>
      <c r="E1812" t="s">
        <v>799</v>
      </c>
    </row>
    <row r="1813" spans="1:9">
      <c r="D1813" t="s">
        <v>800</v>
      </c>
      <c r="E1813" t="s">
        <v>801</v>
      </c>
    </row>
    <row r="1814" spans="1:9">
      <c r="A1814" t="s">
        <v>747</v>
      </c>
    </row>
    <row r="1816" spans="1:9">
      <c r="C1816" t="s">
        <v>802</v>
      </c>
      <c r="E1816" t="s">
        <v>802</v>
      </c>
      <c r="G1816" t="s">
        <v>802</v>
      </c>
      <c r="I1816" t="s">
        <v>802</v>
      </c>
    </row>
    <row r="1817" spans="1:9">
      <c r="B1817" t="s">
        <v>803</v>
      </c>
      <c r="C1817" t="s">
        <v>804</v>
      </c>
      <c r="D1817" t="s">
        <v>805</v>
      </c>
      <c r="E1817" t="s">
        <v>806</v>
      </c>
      <c r="F1817" t="s">
        <v>803</v>
      </c>
      <c r="G1817" t="s">
        <v>807</v>
      </c>
      <c r="H1817" t="s">
        <v>803</v>
      </c>
      <c r="I1817" t="s">
        <v>808</v>
      </c>
    </row>
    <row r="1818" spans="1:9">
      <c r="A1818" t="s">
        <v>970</v>
      </c>
      <c r="B1818" t="s">
        <v>809</v>
      </c>
      <c r="C1818" t="s">
        <v>810</v>
      </c>
      <c r="D1818" t="s">
        <v>811</v>
      </c>
      <c r="E1818" t="s">
        <v>812</v>
      </c>
      <c r="F1818" t="s">
        <v>809</v>
      </c>
      <c r="G1818" t="s">
        <v>812</v>
      </c>
      <c r="H1818" t="s">
        <v>809</v>
      </c>
      <c r="I1818" t="s">
        <v>813</v>
      </c>
    </row>
    <row r="1819" spans="1:9">
      <c r="A1819" t="s">
        <v>814</v>
      </c>
      <c r="B1819" t="s">
        <v>767</v>
      </c>
      <c r="C1819" t="s">
        <v>760</v>
      </c>
      <c r="D1819" t="s">
        <v>760</v>
      </c>
      <c r="E1819" t="s">
        <v>767</v>
      </c>
      <c r="F1819" t="s">
        <v>750</v>
      </c>
      <c r="G1819" t="s">
        <v>767</v>
      </c>
      <c r="H1819" t="s">
        <v>750</v>
      </c>
      <c r="I1819" t="s">
        <v>767</v>
      </c>
    </row>
    <row r="1820" spans="1:9">
      <c r="A1820" t="s">
        <v>145</v>
      </c>
    </row>
    <row r="1821" spans="1:9">
      <c r="A1821" t="s">
        <v>787</v>
      </c>
    </row>
    <row r="1823" spans="1:9">
      <c r="A1823" t="s">
        <v>774</v>
      </c>
    </row>
    <row r="1824" spans="1:9">
      <c r="A1824" t="s">
        <v>767</v>
      </c>
    </row>
    <row r="1825" spans="1:9">
      <c r="A1825" t="s">
        <v>1743</v>
      </c>
      <c r="B1825" s="178">
        <v>1078337</v>
      </c>
      <c r="C1825" s="178">
        <v>889927.42</v>
      </c>
      <c r="D1825" s="178">
        <v>1090768</v>
      </c>
      <c r="E1825" s="178">
        <v>1039714.9</v>
      </c>
      <c r="F1825" s="178">
        <v>1141912</v>
      </c>
      <c r="G1825" s="178">
        <v>1098332.3799999999</v>
      </c>
      <c r="H1825" s="178">
        <v>1162968.32</v>
      </c>
      <c r="I1825" s="178">
        <v>1215289.1100000001</v>
      </c>
    </row>
    <row r="1826" spans="1:9">
      <c r="A1826" t="s">
        <v>1744</v>
      </c>
      <c r="B1826" s="178">
        <v>58967</v>
      </c>
      <c r="C1826" s="178">
        <v>48726.58</v>
      </c>
      <c r="D1826" s="178">
        <v>58000</v>
      </c>
      <c r="E1826" s="178">
        <v>54409.57</v>
      </c>
      <c r="F1826" s="178">
        <v>58000</v>
      </c>
      <c r="G1826" s="178">
        <v>46880.33</v>
      </c>
      <c r="H1826" s="178">
        <v>58000</v>
      </c>
      <c r="I1826" s="178">
        <v>48536.08</v>
      </c>
    </row>
    <row r="1827" spans="1:9">
      <c r="A1827" t="s">
        <v>1745</v>
      </c>
      <c r="B1827" s="178">
        <v>15250</v>
      </c>
      <c r="C1827" s="178">
        <v>21837.84</v>
      </c>
      <c r="D1827" s="178">
        <v>26700</v>
      </c>
      <c r="E1827" s="178">
        <v>19456.21</v>
      </c>
      <c r="F1827" s="178">
        <v>34700</v>
      </c>
      <c r="G1827" s="178">
        <v>35486.58</v>
      </c>
      <c r="H1827" s="178">
        <v>26700</v>
      </c>
      <c r="I1827" s="178">
        <v>19934.62</v>
      </c>
    </row>
    <row r="1828" spans="1:9">
      <c r="A1828" t="s">
        <v>1746</v>
      </c>
      <c r="B1828" s="178">
        <v>12000</v>
      </c>
      <c r="C1828" s="178">
        <v>11996</v>
      </c>
      <c r="D1828" s="178">
        <v>12000</v>
      </c>
      <c r="E1828" s="178">
        <v>9295</v>
      </c>
      <c r="F1828" s="178">
        <v>4000</v>
      </c>
      <c r="G1828">
        <v>0</v>
      </c>
      <c r="H1828">
        <v>0</v>
      </c>
      <c r="I1828">
        <v>0</v>
      </c>
    </row>
    <row r="1829" spans="1:9">
      <c r="A1829" t="s">
        <v>1747</v>
      </c>
      <c r="B1829" s="178">
        <v>122044</v>
      </c>
      <c r="C1829" s="178">
        <v>129499.21</v>
      </c>
      <c r="D1829" s="178">
        <v>173474</v>
      </c>
      <c r="E1829" s="178">
        <v>158756.98000000001</v>
      </c>
      <c r="F1829" s="178">
        <v>180813</v>
      </c>
      <c r="G1829" s="178">
        <v>177938.26</v>
      </c>
      <c r="H1829" s="178">
        <v>243273.1</v>
      </c>
      <c r="I1829" s="178">
        <v>234329.78</v>
      </c>
    </row>
    <row r="1830" spans="1:9">
      <c r="A1830" t="s">
        <v>1748</v>
      </c>
      <c r="B1830" s="178">
        <v>1213</v>
      </c>
      <c r="C1830" s="178">
        <v>1057.8599999999999</v>
      </c>
      <c r="D1830" s="178">
        <v>1233</v>
      </c>
      <c r="E1830" s="178">
        <v>1146.92</v>
      </c>
      <c r="F1830" s="178">
        <v>1233</v>
      </c>
      <c r="G1830" s="178">
        <v>1312.9</v>
      </c>
      <c r="H1830" s="178">
        <v>1438</v>
      </c>
      <c r="I1830" s="178">
        <v>1312.33</v>
      </c>
    </row>
    <row r="1831" spans="1:9">
      <c r="A1831" t="s">
        <v>1749</v>
      </c>
      <c r="B1831" t="s">
        <v>1750</v>
      </c>
      <c r="C1831" s="178">
        <v>56566.12</v>
      </c>
      <c r="D1831" s="178">
        <v>73204</v>
      </c>
      <c r="E1831" s="178">
        <v>65981.03</v>
      </c>
      <c r="F1831" s="178">
        <v>75305</v>
      </c>
      <c r="G1831" s="178">
        <v>69825.789999999994</v>
      </c>
      <c r="H1831" s="178">
        <v>86132.29</v>
      </c>
      <c r="I1831" s="178">
        <v>73308.639999999999</v>
      </c>
    </row>
    <row r="1832" spans="1:9">
      <c r="A1832" t="s">
        <v>1751</v>
      </c>
      <c r="B1832" s="178">
        <v>16887</v>
      </c>
      <c r="C1832" s="178">
        <v>13229.03</v>
      </c>
      <c r="D1832" s="178">
        <v>17120</v>
      </c>
      <c r="E1832" s="178">
        <v>15431.19</v>
      </c>
      <c r="F1832" s="178">
        <v>17612</v>
      </c>
      <c r="G1832" s="178">
        <v>16330.46</v>
      </c>
      <c r="H1832" s="178">
        <v>20063.29</v>
      </c>
      <c r="I1832" s="178">
        <v>17144.689999999999</v>
      </c>
    </row>
    <row r="1833" spans="1:9">
      <c r="A1833" t="s">
        <v>1752</v>
      </c>
      <c r="B1833" t="s">
        <v>1753</v>
      </c>
      <c r="C1833" s="178">
        <v>116505</v>
      </c>
      <c r="D1833" s="178">
        <v>115836</v>
      </c>
      <c r="E1833" s="178">
        <v>116993.76</v>
      </c>
      <c r="F1833" s="178">
        <v>134795</v>
      </c>
      <c r="G1833" s="178">
        <v>130065.12</v>
      </c>
      <c r="H1833" s="178">
        <v>134176</v>
      </c>
      <c r="I1833" s="178">
        <v>123441.96</v>
      </c>
    </row>
    <row r="1834" spans="1:9">
      <c r="A1834" t="s">
        <v>1754</v>
      </c>
      <c r="B1834" t="s">
        <v>1755</v>
      </c>
      <c r="C1834" s="178">
        <v>27420.639999999999</v>
      </c>
      <c r="D1834" s="178">
        <v>32202</v>
      </c>
      <c r="E1834" s="178">
        <v>33032.57</v>
      </c>
      <c r="F1834" s="178">
        <v>31422</v>
      </c>
      <c r="G1834" s="178">
        <v>33955.94</v>
      </c>
      <c r="H1834" s="178">
        <v>43193</v>
      </c>
      <c r="I1834" s="178">
        <v>45197.31</v>
      </c>
    </row>
    <row r="1835" spans="1:9">
      <c r="B1835" t="s">
        <v>753</v>
      </c>
      <c r="C1835" t="s">
        <v>753</v>
      </c>
      <c r="D1835" t="s">
        <v>753</v>
      </c>
      <c r="E1835" t="s">
        <v>753</v>
      </c>
    </row>
    <row r="1836" spans="1:9">
      <c r="F1836" t="s">
        <v>753</v>
      </c>
      <c r="G1836" t="s">
        <v>753</v>
      </c>
      <c r="H1836" t="s">
        <v>753</v>
      </c>
      <c r="I1836" t="s">
        <v>753</v>
      </c>
    </row>
    <row r="1837" spans="1:9">
      <c r="A1837" t="s">
        <v>984</v>
      </c>
      <c r="B1837" s="178">
        <v>1520782</v>
      </c>
      <c r="C1837" s="178">
        <v>1316765.7</v>
      </c>
      <c r="D1837" s="178">
        <v>1600537</v>
      </c>
      <c r="E1837" s="178">
        <v>1514218.13</v>
      </c>
      <c r="F1837" s="178">
        <v>1679792</v>
      </c>
      <c r="G1837" s="178">
        <v>1610127.76</v>
      </c>
      <c r="H1837" s="178">
        <v>1775944</v>
      </c>
      <c r="I1837" s="178">
        <v>1778494.52</v>
      </c>
    </row>
    <row r="1839" spans="1:9">
      <c r="A1839" t="s">
        <v>170</v>
      </c>
    </row>
    <row r="1840" spans="1:9">
      <c r="A1840" t="s">
        <v>764</v>
      </c>
    </row>
    <row r="1841" spans="1:9">
      <c r="A1841" t="s">
        <v>1756</v>
      </c>
      <c r="B1841" t="s">
        <v>1757</v>
      </c>
      <c r="C1841">
        <v>0</v>
      </c>
      <c r="D1841">
        <v>0</v>
      </c>
      <c r="E1841">
        <v>0</v>
      </c>
      <c r="F1841">
        <v>0</v>
      </c>
      <c r="G1841">
        <v>0</v>
      </c>
      <c r="H1841" s="178">
        <v>2924</v>
      </c>
      <c r="I1841" s="178">
        <v>2855</v>
      </c>
    </row>
    <row r="1842" spans="1:9">
      <c r="A1842" t="s">
        <v>1758</v>
      </c>
      <c r="B1842" t="s">
        <v>925</v>
      </c>
      <c r="C1842">
        <v>0</v>
      </c>
      <c r="D1842">
        <v>0</v>
      </c>
      <c r="E1842">
        <v>0</v>
      </c>
      <c r="F1842">
        <v>0</v>
      </c>
      <c r="G1842">
        <v>0</v>
      </c>
      <c r="H1842" s="178">
        <v>1153</v>
      </c>
      <c r="I1842" s="178">
        <v>1677.02</v>
      </c>
    </row>
    <row r="1843" spans="1:9">
      <c r="A1843" t="s">
        <v>1759</v>
      </c>
      <c r="B1843" t="s">
        <v>1760</v>
      </c>
      <c r="C1843" s="178">
        <v>24596.46</v>
      </c>
      <c r="D1843" s="178">
        <v>40000</v>
      </c>
      <c r="E1843" s="178">
        <v>36995.14</v>
      </c>
      <c r="F1843" s="178">
        <v>36000</v>
      </c>
      <c r="G1843" s="178">
        <v>35944.26</v>
      </c>
      <c r="H1843" s="178">
        <v>26101</v>
      </c>
      <c r="I1843" s="178">
        <v>24545.86</v>
      </c>
    </row>
    <row r="1844" spans="1:9">
      <c r="A1844" t="s">
        <v>1761</v>
      </c>
      <c r="B1844" t="s">
        <v>1292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</row>
    <row r="1845" spans="1:9">
      <c r="A1845" t="s">
        <v>1762</v>
      </c>
      <c r="B1845" t="s">
        <v>1763</v>
      </c>
      <c r="C1845" s="178">
        <v>2401.86</v>
      </c>
      <c r="D1845" s="178">
        <v>1000</v>
      </c>
      <c r="E1845" s="178">
        <v>1043.5899999999999</v>
      </c>
      <c r="F1845">
        <v>663</v>
      </c>
      <c r="G1845">
        <v>662.79</v>
      </c>
      <c r="H1845" s="178">
        <v>2000</v>
      </c>
      <c r="I1845">
        <v>749.78</v>
      </c>
    </row>
    <row r="1846" spans="1:9">
      <c r="A1846" t="s">
        <v>1764</v>
      </c>
      <c r="B1846" t="s">
        <v>1765</v>
      </c>
      <c r="C1846" s="178">
        <v>7595.45</v>
      </c>
      <c r="D1846" s="178">
        <v>6500</v>
      </c>
      <c r="E1846" s="178">
        <v>7221.66</v>
      </c>
      <c r="F1846" t="s">
        <v>1766</v>
      </c>
      <c r="G1846" t="s">
        <v>1767</v>
      </c>
      <c r="H1846">
        <v>0</v>
      </c>
      <c r="I1846">
        <v>0</v>
      </c>
    </row>
    <row r="1847" spans="1:9">
      <c r="A1847" t="s">
        <v>1768</v>
      </c>
      <c r="B1847" t="s">
        <v>1769</v>
      </c>
      <c r="C1847" s="178">
        <v>7239.7</v>
      </c>
      <c r="D1847" s="178">
        <v>6000</v>
      </c>
      <c r="E1847" s="178">
        <v>5250.58</v>
      </c>
      <c r="F1847" s="178">
        <v>3600</v>
      </c>
      <c r="G1847" s="178">
        <v>3596.95</v>
      </c>
      <c r="H1847" s="178">
        <v>6000</v>
      </c>
      <c r="I1847" s="178">
        <v>5397.73</v>
      </c>
    </row>
    <row r="1848" spans="1:9">
      <c r="A1848" t="s">
        <v>1770</v>
      </c>
      <c r="B1848" t="s">
        <v>1771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0</v>
      </c>
    </row>
    <row r="1849" spans="1:9">
      <c r="A1849" t="s">
        <v>1772</v>
      </c>
      <c r="B1849">
        <v>650</v>
      </c>
      <c r="C1849">
        <v>925.24</v>
      </c>
      <c r="D1849" s="178">
        <v>1700</v>
      </c>
      <c r="E1849" s="178">
        <v>1596.23</v>
      </c>
      <c r="F1849" s="178">
        <v>2250</v>
      </c>
      <c r="G1849" s="178">
        <v>2284.77</v>
      </c>
      <c r="H1849" s="178">
        <v>2810</v>
      </c>
      <c r="I1849" s="178">
        <v>2529.86</v>
      </c>
    </row>
    <row r="1850" spans="1:9">
      <c r="A1850" t="s">
        <v>1773</v>
      </c>
      <c r="B1850" s="178">
        <v>10000</v>
      </c>
      <c r="C1850" s="178">
        <v>9245.7199999999993</v>
      </c>
      <c r="D1850" s="178">
        <v>9000</v>
      </c>
      <c r="E1850" s="178">
        <v>9879.32</v>
      </c>
      <c r="F1850">
        <v>0</v>
      </c>
      <c r="G1850">
        <v>0</v>
      </c>
      <c r="H1850">
        <v>0</v>
      </c>
      <c r="I1850">
        <v>0</v>
      </c>
    </row>
    <row r="1851" spans="1:9">
      <c r="A1851" t="s">
        <v>1774</v>
      </c>
      <c r="B1851">
        <v>100</v>
      </c>
      <c r="C1851">
        <v>0</v>
      </c>
      <c r="D1851">
        <v>100</v>
      </c>
      <c r="E1851">
        <v>0</v>
      </c>
      <c r="F1851">
        <v>105</v>
      </c>
      <c r="G1851">
        <v>105</v>
      </c>
      <c r="H1851">
        <v>125</v>
      </c>
      <c r="I1851">
        <v>100</v>
      </c>
    </row>
    <row r="1852" spans="1:9">
      <c r="A1852" t="s">
        <v>1775</v>
      </c>
      <c r="B1852">
        <v>500</v>
      </c>
      <c r="C1852">
        <v>0</v>
      </c>
      <c r="D1852">
        <v>500</v>
      </c>
      <c r="E1852">
        <v>645.29999999999995</v>
      </c>
      <c r="F1852">
        <v>800</v>
      </c>
      <c r="G1852">
        <v>417</v>
      </c>
      <c r="H1852" s="178">
        <v>1600</v>
      </c>
      <c r="I1852">
        <v>0</v>
      </c>
    </row>
    <row r="1853" spans="1:9">
      <c r="A1853" t="s">
        <v>1776</v>
      </c>
      <c r="B1853">
        <v>100</v>
      </c>
      <c r="C1853">
        <v>0</v>
      </c>
      <c r="D1853">
        <v>100</v>
      </c>
      <c r="E1853">
        <v>0</v>
      </c>
      <c r="F1853">
        <v>400</v>
      </c>
      <c r="G1853">
        <v>200</v>
      </c>
      <c r="H1853" s="178">
        <v>1825</v>
      </c>
      <c r="I1853">
        <v>719</v>
      </c>
    </row>
    <row r="1854" spans="1:9">
      <c r="A1854" t="s">
        <v>1777</v>
      </c>
      <c r="B1854" t="s">
        <v>1778</v>
      </c>
      <c r="C1854" s="178">
        <v>6681.98</v>
      </c>
      <c r="D1854" s="178">
        <v>4000</v>
      </c>
      <c r="E1854" s="178">
        <v>3063.3</v>
      </c>
      <c r="F1854" s="178">
        <v>3920</v>
      </c>
      <c r="G1854" s="178">
        <v>3918.78</v>
      </c>
      <c r="H1854" s="178">
        <v>5250</v>
      </c>
      <c r="I1854" s="178">
        <v>5326.9</v>
      </c>
    </row>
    <row r="1855" spans="1:9">
      <c r="A1855" t="s">
        <v>1779</v>
      </c>
      <c r="B1855" t="s">
        <v>883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</row>
    <row r="1856" spans="1:9">
      <c r="A1856" t="s">
        <v>1780</v>
      </c>
      <c r="B1856" s="178">
        <v>7500</v>
      </c>
      <c r="C1856" s="178">
        <v>8165.4</v>
      </c>
      <c r="D1856" s="178">
        <v>6000</v>
      </c>
      <c r="E1856" s="178">
        <v>9048.1299999999992</v>
      </c>
      <c r="F1856" s="178">
        <v>6328</v>
      </c>
      <c r="G1856" s="178">
        <v>2310</v>
      </c>
      <c r="H1856" s="178">
        <v>3785</v>
      </c>
      <c r="I1856" s="178">
        <v>3784.92</v>
      </c>
    </row>
    <row r="1857" spans="1:9">
      <c r="A1857" t="s">
        <v>1781</v>
      </c>
      <c r="B1857">
        <v>50</v>
      </c>
      <c r="C1857">
        <v>29.2</v>
      </c>
      <c r="D1857">
        <v>50</v>
      </c>
      <c r="E1857">
        <v>0</v>
      </c>
      <c r="F1857">
        <v>50</v>
      </c>
      <c r="G1857">
        <v>0</v>
      </c>
      <c r="H1857">
        <v>600</v>
      </c>
      <c r="I1857">
        <v>95</v>
      </c>
    </row>
    <row r="1858" spans="1:9">
      <c r="A1858" t="s">
        <v>1782</v>
      </c>
      <c r="B1858">
        <v>0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</row>
    <row r="1859" spans="1:9">
      <c r="B1859" t="s">
        <v>753</v>
      </c>
      <c r="C1859" t="s">
        <v>753</v>
      </c>
      <c r="D1859" t="s">
        <v>753</v>
      </c>
      <c r="E1859" t="s">
        <v>753</v>
      </c>
    </row>
    <row r="1860" spans="1:9">
      <c r="F1860" t="s">
        <v>753</v>
      </c>
      <c r="G1860" t="s">
        <v>753</v>
      </c>
      <c r="H1860" t="s">
        <v>753</v>
      </c>
      <c r="I1860" t="s">
        <v>753</v>
      </c>
    </row>
    <row r="1861" spans="1:9">
      <c r="A1861" t="s">
        <v>168</v>
      </c>
      <c r="B1861" s="178">
        <v>68111</v>
      </c>
      <c r="C1861" s="178">
        <v>66881.009999999995</v>
      </c>
      <c r="D1861" s="178">
        <v>74950</v>
      </c>
      <c r="E1861" s="178">
        <v>74743.25</v>
      </c>
      <c r="F1861" s="178">
        <v>53826</v>
      </c>
      <c r="G1861" s="178">
        <v>49149.55</v>
      </c>
      <c r="H1861" s="178">
        <v>54173</v>
      </c>
      <c r="I1861" s="178">
        <v>47781.07</v>
      </c>
    </row>
    <row r="1863" spans="1:9">
      <c r="A1863" t="s">
        <v>138</v>
      </c>
    </row>
    <row r="1864" spans="1:9">
      <c r="A1864" t="s">
        <v>766</v>
      </c>
    </row>
    <row r="1865" spans="1:9">
      <c r="A1865" t="s">
        <v>1783</v>
      </c>
      <c r="B1865" s="178">
        <v>2500</v>
      </c>
      <c r="C1865">
        <v>816.75</v>
      </c>
      <c r="D1865" s="178">
        <v>3500</v>
      </c>
      <c r="E1865" s="178">
        <v>1001.62</v>
      </c>
      <c r="F1865" s="178">
        <v>1075</v>
      </c>
      <c r="G1865" s="178">
        <v>1074.95</v>
      </c>
      <c r="H1865" s="178">
        <v>1500</v>
      </c>
      <c r="I1865">
        <v>932.54</v>
      </c>
    </row>
    <row r="1866" spans="1:9">
      <c r="A1866" t="s">
        <v>1784</v>
      </c>
      <c r="B1866" s="178">
        <v>4000</v>
      </c>
      <c r="C1866" s="178">
        <v>2345.98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</row>
    <row r="1867" spans="1:9">
      <c r="A1867" t="s">
        <v>1785</v>
      </c>
      <c r="B1867" t="s">
        <v>1786</v>
      </c>
      <c r="C1867" s="178">
        <v>9206.75</v>
      </c>
      <c r="D1867" s="178">
        <v>10000</v>
      </c>
      <c r="E1867" s="178">
        <v>10558.57</v>
      </c>
      <c r="F1867" s="178">
        <v>7500</v>
      </c>
      <c r="G1867" s="178">
        <v>7575.69</v>
      </c>
      <c r="H1867" s="178">
        <v>10200</v>
      </c>
      <c r="I1867" s="178">
        <v>10134.6</v>
      </c>
    </row>
    <row r="1868" spans="1:9">
      <c r="A1868" t="s">
        <v>1787</v>
      </c>
      <c r="B1868" t="s">
        <v>1788</v>
      </c>
      <c r="C1868" s="178">
        <v>26258.7</v>
      </c>
      <c r="D1868" s="178">
        <v>23500</v>
      </c>
      <c r="E1868" s="178">
        <v>27100.93</v>
      </c>
      <c r="F1868" s="178">
        <v>34487</v>
      </c>
      <c r="G1868" s="178">
        <v>31116.04</v>
      </c>
      <c r="H1868" s="178">
        <v>30000</v>
      </c>
      <c r="I1868" s="178">
        <v>25565.599999999999</v>
      </c>
    </row>
    <row r="1869" spans="1:9">
      <c r="A1869" t="s">
        <v>1789</v>
      </c>
      <c r="B1869" s="178">
        <v>35000</v>
      </c>
      <c r="C1869" s="178">
        <v>33724.769999999997</v>
      </c>
      <c r="D1869" s="178">
        <v>32000</v>
      </c>
      <c r="E1869" s="178">
        <v>37457.660000000003</v>
      </c>
      <c r="F1869">
        <v>0</v>
      </c>
      <c r="G1869">
        <v>0</v>
      </c>
      <c r="H1869">
        <v>0</v>
      </c>
      <c r="I1869">
        <v>0</v>
      </c>
    </row>
    <row r="1870" spans="1:9">
      <c r="A1870" t="s">
        <v>1790</v>
      </c>
      <c r="B1870" s="178">
        <v>6000</v>
      </c>
      <c r="C1870" s="178">
        <v>5385.98</v>
      </c>
      <c r="D1870" s="178">
        <v>7200</v>
      </c>
      <c r="E1870" s="178">
        <v>5857.13</v>
      </c>
      <c r="F1870" s="178">
        <v>3675</v>
      </c>
      <c r="G1870" s="178">
        <v>3672.09</v>
      </c>
      <c r="H1870" s="178">
        <v>19508</v>
      </c>
      <c r="I1870" s="178">
        <v>13235.86</v>
      </c>
    </row>
    <row r="1871" spans="1:9">
      <c r="A1871" t="s">
        <v>1791</v>
      </c>
      <c r="B1871" s="178">
        <v>17000</v>
      </c>
      <c r="C1871" s="178">
        <v>15636.4</v>
      </c>
      <c r="D1871" s="178">
        <v>19000</v>
      </c>
      <c r="E1871" s="178">
        <v>20007.32</v>
      </c>
      <c r="F1871" s="178">
        <v>15000</v>
      </c>
      <c r="G1871" s="178">
        <v>15091.7</v>
      </c>
      <c r="H1871" s="178">
        <v>36600</v>
      </c>
      <c r="I1871" s="178">
        <v>33633.050000000003</v>
      </c>
    </row>
    <row r="1872" spans="1:9">
      <c r="A1872" t="s">
        <v>1792</v>
      </c>
      <c r="B1872" s="178">
        <v>1500</v>
      </c>
      <c r="C1872" s="178">
        <v>3006.73</v>
      </c>
      <c r="D1872" s="178">
        <v>5000</v>
      </c>
      <c r="E1872" s="178">
        <v>4758.2</v>
      </c>
      <c r="F1872" s="178">
        <v>2856.47</v>
      </c>
      <c r="G1872" s="178">
        <v>2819.25</v>
      </c>
      <c r="H1872" s="178">
        <v>2830</v>
      </c>
      <c r="I1872" s="178">
        <v>2827.98</v>
      </c>
    </row>
    <row r="1873" spans="1:9">
      <c r="A1873" t="s">
        <v>1793</v>
      </c>
      <c r="B1873" s="178">
        <v>5000</v>
      </c>
      <c r="C1873" s="178">
        <v>6600.03</v>
      </c>
      <c r="D1873" s="178">
        <v>5800</v>
      </c>
      <c r="E1873" s="178">
        <v>5548.78</v>
      </c>
      <c r="F1873" s="178">
        <v>6618.53</v>
      </c>
      <c r="G1873" s="178">
        <v>6133.47</v>
      </c>
      <c r="H1873" s="178">
        <v>7500</v>
      </c>
      <c r="I1873" s="178">
        <v>7317.75</v>
      </c>
    </row>
    <row r="1874" spans="1:9">
      <c r="B1874" t="s">
        <v>753</v>
      </c>
      <c r="C1874" t="s">
        <v>753</v>
      </c>
      <c r="D1874" t="s">
        <v>753</v>
      </c>
      <c r="E1874" t="s">
        <v>753</v>
      </c>
    </row>
    <row r="1875" spans="1:9">
      <c r="F1875" t="s">
        <v>753</v>
      </c>
      <c r="G1875" t="s">
        <v>753</v>
      </c>
      <c r="H1875" t="s">
        <v>753</v>
      </c>
      <c r="I1875" t="s">
        <v>753</v>
      </c>
    </row>
    <row r="1876" spans="1:9">
      <c r="A1876" t="s">
        <v>161</v>
      </c>
      <c r="B1876" s="178">
        <v>105000</v>
      </c>
      <c r="C1876" s="178">
        <v>102982.09</v>
      </c>
      <c r="D1876" s="178">
        <v>106000</v>
      </c>
      <c r="E1876" s="178">
        <v>112290.21</v>
      </c>
      <c r="F1876" s="178">
        <v>71212</v>
      </c>
      <c r="G1876" s="178">
        <v>67483.19</v>
      </c>
      <c r="H1876" s="178">
        <v>108138</v>
      </c>
      <c r="I1876" s="178">
        <v>93647.38</v>
      </c>
    </row>
    <row r="1877" spans="1:9">
      <c r="A1877" t="s">
        <v>794</v>
      </c>
    </row>
    <row r="1878" spans="1:9">
      <c r="A1878" s="177">
        <v>42298.636805555558</v>
      </c>
      <c r="D1878" t="s">
        <v>795</v>
      </c>
      <c r="E1878" t="s">
        <v>796</v>
      </c>
      <c r="I1878" t="s">
        <v>1794</v>
      </c>
    </row>
    <row r="1879" spans="1:9">
      <c r="D1879" t="s">
        <v>798</v>
      </c>
      <c r="E1879" t="s">
        <v>799</v>
      </c>
    </row>
    <row r="1880" spans="1:9">
      <c r="D1880" t="s">
        <v>800</v>
      </c>
      <c r="E1880" t="s">
        <v>801</v>
      </c>
    </row>
    <row r="1881" spans="1:9">
      <c r="A1881" t="s">
        <v>747</v>
      </c>
    </row>
    <row r="1883" spans="1:9">
      <c r="C1883" t="s">
        <v>802</v>
      </c>
      <c r="E1883" t="s">
        <v>802</v>
      </c>
      <c r="G1883" t="s">
        <v>802</v>
      </c>
      <c r="I1883" t="s">
        <v>802</v>
      </c>
    </row>
    <row r="1884" spans="1:9">
      <c r="B1884" t="s">
        <v>803</v>
      </c>
      <c r="C1884" t="s">
        <v>804</v>
      </c>
      <c r="D1884" t="s">
        <v>805</v>
      </c>
      <c r="E1884" t="s">
        <v>806</v>
      </c>
      <c r="F1884" t="s">
        <v>803</v>
      </c>
      <c r="G1884" t="s">
        <v>807</v>
      </c>
      <c r="H1884" t="s">
        <v>803</v>
      </c>
      <c r="I1884" t="s">
        <v>808</v>
      </c>
    </row>
    <row r="1885" spans="1:9">
      <c r="A1885" t="s">
        <v>970</v>
      </c>
      <c r="B1885" t="s">
        <v>809</v>
      </c>
      <c r="C1885" t="s">
        <v>810</v>
      </c>
      <c r="D1885" t="s">
        <v>811</v>
      </c>
      <c r="E1885" t="s">
        <v>812</v>
      </c>
      <c r="F1885" t="s">
        <v>809</v>
      </c>
      <c r="G1885" t="s">
        <v>812</v>
      </c>
      <c r="H1885" t="s">
        <v>809</v>
      </c>
      <c r="I1885" t="s">
        <v>813</v>
      </c>
    </row>
    <row r="1886" spans="1:9">
      <c r="A1886" t="s">
        <v>814</v>
      </c>
      <c r="B1886" t="s">
        <v>767</v>
      </c>
      <c r="C1886" t="s">
        <v>760</v>
      </c>
      <c r="D1886" t="s">
        <v>760</v>
      </c>
      <c r="E1886" t="s">
        <v>767</v>
      </c>
      <c r="F1886" t="s">
        <v>750</v>
      </c>
      <c r="G1886" t="s">
        <v>767</v>
      </c>
      <c r="H1886" t="s">
        <v>750</v>
      </c>
      <c r="I1886" t="s">
        <v>767</v>
      </c>
    </row>
    <row r="1888" spans="1:9">
      <c r="A1888" t="s">
        <v>165</v>
      </c>
    </row>
    <row r="1889" spans="1:9">
      <c r="A1889" t="s">
        <v>776</v>
      </c>
    </row>
    <row r="1890" spans="1:9">
      <c r="A1890" t="s">
        <v>1795</v>
      </c>
      <c r="B1890" t="s">
        <v>1796</v>
      </c>
      <c r="C1890">
        <v>848</v>
      </c>
      <c r="D1890" s="178">
        <v>1500</v>
      </c>
      <c r="E1890" s="178">
        <v>1119</v>
      </c>
      <c r="F1890">
        <v>0</v>
      </c>
      <c r="G1890">
        <v>0</v>
      </c>
      <c r="H1890" s="178">
        <v>1000</v>
      </c>
      <c r="I1890" s="178">
        <v>1157.9000000000001</v>
      </c>
    </row>
    <row r="1891" spans="1:9">
      <c r="A1891" t="s">
        <v>1797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</row>
    <row r="1892" spans="1:9">
      <c r="A1892" t="s">
        <v>1798</v>
      </c>
      <c r="B1892" s="178">
        <v>35500</v>
      </c>
      <c r="C1892" s="178">
        <v>20636</v>
      </c>
      <c r="D1892" s="178">
        <v>20000</v>
      </c>
      <c r="E1892" s="178">
        <v>18680.830000000002</v>
      </c>
      <c r="F1892">
        <v>0</v>
      </c>
      <c r="G1892">
        <v>0</v>
      </c>
      <c r="H1892">
        <v>0</v>
      </c>
      <c r="I1892">
        <v>0</v>
      </c>
    </row>
    <row r="1893" spans="1:9">
      <c r="A1893" t="s">
        <v>1799</v>
      </c>
      <c r="B1893" s="178">
        <v>41000</v>
      </c>
      <c r="C1893" s="178">
        <v>89200</v>
      </c>
      <c r="D1893">
        <v>0</v>
      </c>
      <c r="E1893" s="178">
        <v>1500</v>
      </c>
      <c r="F1893">
        <v>0</v>
      </c>
      <c r="G1893">
        <v>0</v>
      </c>
      <c r="H1893">
        <v>0</v>
      </c>
      <c r="I1893">
        <v>0</v>
      </c>
    </row>
    <row r="1894" spans="1:9">
      <c r="B1894" t="s">
        <v>753</v>
      </c>
      <c r="C1894" t="s">
        <v>753</v>
      </c>
      <c r="D1894" t="s">
        <v>753</v>
      </c>
      <c r="E1894" t="s">
        <v>753</v>
      </c>
    </row>
    <row r="1895" spans="1:9">
      <c r="F1895" t="s">
        <v>753</v>
      </c>
      <c r="G1895" t="s">
        <v>753</v>
      </c>
      <c r="H1895" t="s">
        <v>753</v>
      </c>
      <c r="I1895" t="s">
        <v>753</v>
      </c>
    </row>
    <row r="1896" spans="1:9">
      <c r="A1896" t="s">
        <v>166</v>
      </c>
      <c r="B1896" s="178">
        <v>78000</v>
      </c>
      <c r="C1896" s="178">
        <v>110684</v>
      </c>
      <c r="D1896" s="178">
        <v>21500</v>
      </c>
      <c r="E1896" s="178">
        <v>21299.83</v>
      </c>
      <c r="F1896">
        <v>0</v>
      </c>
      <c r="G1896">
        <v>0</v>
      </c>
      <c r="H1896" s="178">
        <v>1000</v>
      </c>
      <c r="I1896" s="178">
        <v>1157.9000000000001</v>
      </c>
    </row>
    <row r="1898" spans="1:9">
      <c r="A1898" t="s">
        <v>172</v>
      </c>
    </row>
    <row r="1899" spans="1:9">
      <c r="A1899" t="s">
        <v>754</v>
      </c>
    </row>
    <row r="1900" spans="1:9">
      <c r="A1900" t="s">
        <v>1800</v>
      </c>
      <c r="B1900">
        <v>0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</row>
    <row r="1901" spans="1:9">
      <c r="B1901" t="s">
        <v>753</v>
      </c>
      <c r="C1901" t="s">
        <v>753</v>
      </c>
      <c r="D1901" t="s">
        <v>753</v>
      </c>
      <c r="E1901" t="s">
        <v>753</v>
      </c>
    </row>
    <row r="1902" spans="1:9">
      <c r="F1902" t="s">
        <v>753</v>
      </c>
      <c r="G1902" t="s">
        <v>753</v>
      </c>
      <c r="H1902" t="s">
        <v>753</v>
      </c>
      <c r="I1902" t="s">
        <v>753</v>
      </c>
    </row>
    <row r="1903" spans="1:9">
      <c r="A1903" t="s">
        <v>173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</row>
    <row r="1904" spans="1:9">
      <c r="B1904" t="s">
        <v>760</v>
      </c>
      <c r="C1904" t="s">
        <v>760</v>
      </c>
      <c r="D1904" t="s">
        <v>758</v>
      </c>
    </row>
    <row r="1905" spans="1:9">
      <c r="D1905" t="s">
        <v>772</v>
      </c>
      <c r="E1905" t="s">
        <v>767</v>
      </c>
      <c r="F1905" t="s">
        <v>750</v>
      </c>
      <c r="G1905" t="s">
        <v>767</v>
      </c>
      <c r="H1905" t="s">
        <v>750</v>
      </c>
      <c r="I1905" t="s">
        <v>822</v>
      </c>
    </row>
    <row r="1906" spans="1:9">
      <c r="I1906" t="s">
        <v>765</v>
      </c>
    </row>
    <row r="1908" spans="1:9">
      <c r="A1908" t="s">
        <v>190</v>
      </c>
      <c r="B1908" s="178">
        <v>1771893</v>
      </c>
      <c r="C1908" s="178">
        <v>1597312.8</v>
      </c>
      <c r="D1908" s="178">
        <v>1802987</v>
      </c>
      <c r="E1908" s="178">
        <v>1722551.42</v>
      </c>
      <c r="F1908" s="178">
        <v>1804830</v>
      </c>
      <c r="G1908" s="178">
        <v>1726760.5</v>
      </c>
      <c r="H1908" s="178">
        <v>1939255</v>
      </c>
      <c r="I1908" s="178">
        <v>1921080.87</v>
      </c>
    </row>
    <row r="1909" spans="1:9">
      <c r="A1909" t="s">
        <v>794</v>
      </c>
    </row>
    <row r="1910" spans="1:9">
      <c r="A1910" s="177">
        <v>42298.636805555558</v>
      </c>
      <c r="D1910" t="s">
        <v>795</v>
      </c>
      <c r="E1910" t="s">
        <v>796</v>
      </c>
      <c r="I1910" t="s">
        <v>1801</v>
      </c>
    </row>
    <row r="1911" spans="1:9">
      <c r="D1911" t="s">
        <v>798</v>
      </c>
      <c r="E1911" t="s">
        <v>799</v>
      </c>
    </row>
    <row r="1912" spans="1:9">
      <c r="D1912" t="s">
        <v>800</v>
      </c>
      <c r="E1912" t="s">
        <v>801</v>
      </c>
    </row>
    <row r="1913" spans="1:9">
      <c r="A1913" t="s">
        <v>747</v>
      </c>
    </row>
    <row r="1915" spans="1:9">
      <c r="C1915" t="s">
        <v>802</v>
      </c>
      <c r="E1915" t="s">
        <v>802</v>
      </c>
      <c r="G1915" t="s">
        <v>802</v>
      </c>
      <c r="I1915" t="s">
        <v>802</v>
      </c>
    </row>
    <row r="1916" spans="1:9">
      <c r="B1916" t="s">
        <v>803</v>
      </c>
      <c r="C1916" t="s">
        <v>804</v>
      </c>
      <c r="D1916" t="s">
        <v>805</v>
      </c>
      <c r="E1916" t="s">
        <v>806</v>
      </c>
      <c r="F1916" t="s">
        <v>803</v>
      </c>
      <c r="G1916" t="s">
        <v>807</v>
      </c>
      <c r="H1916" t="s">
        <v>803</v>
      </c>
      <c r="I1916" t="s">
        <v>808</v>
      </c>
    </row>
    <row r="1917" spans="1:9">
      <c r="A1917" t="s">
        <v>970</v>
      </c>
      <c r="B1917" t="s">
        <v>809</v>
      </c>
      <c r="C1917" t="s">
        <v>810</v>
      </c>
      <c r="D1917" t="s">
        <v>811</v>
      </c>
      <c r="E1917" t="s">
        <v>812</v>
      </c>
      <c r="F1917" t="s">
        <v>809</v>
      </c>
      <c r="G1917" t="s">
        <v>812</v>
      </c>
      <c r="H1917" t="s">
        <v>809</v>
      </c>
      <c r="I1917" t="s">
        <v>813</v>
      </c>
    </row>
    <row r="1918" spans="1:9">
      <c r="A1918" t="s">
        <v>814</v>
      </c>
      <c r="B1918" t="s">
        <v>767</v>
      </c>
      <c r="C1918" t="s">
        <v>760</v>
      </c>
      <c r="D1918" t="s">
        <v>760</v>
      </c>
      <c r="E1918" t="s">
        <v>767</v>
      </c>
      <c r="F1918" t="s">
        <v>750</v>
      </c>
      <c r="G1918" t="s">
        <v>767</v>
      </c>
      <c r="H1918" t="s">
        <v>750</v>
      </c>
      <c r="I1918" t="s">
        <v>767</v>
      </c>
    </row>
    <row r="1919" spans="1:9">
      <c r="A1919" t="s">
        <v>191</v>
      </c>
    </row>
    <row r="1920" spans="1:9">
      <c r="A1920" t="s">
        <v>775</v>
      </c>
    </row>
    <row r="1922" spans="1:9">
      <c r="A1922" t="s">
        <v>774</v>
      </c>
    </row>
    <row r="1923" spans="1:9">
      <c r="A1923" t="s">
        <v>767</v>
      </c>
    </row>
    <row r="1924" spans="1:9">
      <c r="A1924" t="s">
        <v>1802</v>
      </c>
      <c r="B1924" s="178">
        <v>385038</v>
      </c>
      <c r="C1924" s="178">
        <v>366991.28</v>
      </c>
      <c r="D1924" s="178">
        <v>474900</v>
      </c>
      <c r="E1924" s="178">
        <v>426325.36</v>
      </c>
      <c r="F1924" s="178">
        <v>399641</v>
      </c>
      <c r="G1924" s="178">
        <v>395661.79</v>
      </c>
      <c r="H1924" s="178">
        <v>363738.2</v>
      </c>
      <c r="I1924" s="178">
        <v>380240.2</v>
      </c>
    </row>
    <row r="1925" spans="1:9">
      <c r="A1925" t="s">
        <v>1803</v>
      </c>
      <c r="B1925">
        <v>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</row>
    <row r="1926" spans="1:9">
      <c r="A1926" t="s">
        <v>1804</v>
      </c>
      <c r="B1926" s="178">
        <v>15250</v>
      </c>
      <c r="C1926" s="178">
        <v>20829.560000000001</v>
      </c>
      <c r="D1926" s="178">
        <v>15000</v>
      </c>
      <c r="E1926" s="178">
        <v>22800.98</v>
      </c>
      <c r="F1926" s="178">
        <v>33500</v>
      </c>
      <c r="G1926" s="178">
        <v>33584.449999999997</v>
      </c>
      <c r="H1926" s="178">
        <v>30000</v>
      </c>
      <c r="I1926" s="178">
        <v>15421.73</v>
      </c>
    </row>
    <row r="1927" spans="1:9">
      <c r="A1927" t="s">
        <v>1805</v>
      </c>
      <c r="B1927" s="178">
        <v>65190</v>
      </c>
      <c r="C1927" s="178">
        <v>68884.72</v>
      </c>
      <c r="D1927" s="178">
        <v>100304</v>
      </c>
      <c r="E1927" s="178">
        <v>78396.11</v>
      </c>
      <c r="F1927" s="178">
        <v>82531</v>
      </c>
      <c r="G1927" s="178">
        <v>84455.08</v>
      </c>
      <c r="H1927" s="178">
        <v>81677</v>
      </c>
      <c r="I1927" s="178">
        <v>87525.26</v>
      </c>
    </row>
    <row r="1928" spans="1:9">
      <c r="A1928" t="s">
        <v>1806</v>
      </c>
      <c r="B1928">
        <v>661</v>
      </c>
      <c r="C1928">
        <v>668.78</v>
      </c>
      <c r="D1928">
        <v>822</v>
      </c>
      <c r="E1928">
        <v>748.88</v>
      </c>
      <c r="F1928">
        <v>822</v>
      </c>
      <c r="G1928">
        <v>885.32</v>
      </c>
      <c r="H1928">
        <v>624</v>
      </c>
      <c r="I1928">
        <v>622.98</v>
      </c>
    </row>
    <row r="1929" spans="1:9">
      <c r="A1929" t="s">
        <v>1807</v>
      </c>
      <c r="B1929" t="s">
        <v>1808</v>
      </c>
      <c r="C1929" s="178">
        <v>22719.56</v>
      </c>
      <c r="D1929" s="178">
        <v>30374</v>
      </c>
      <c r="E1929" s="178">
        <v>26474.87</v>
      </c>
      <c r="F1929" s="178">
        <v>26080</v>
      </c>
      <c r="G1929" s="178">
        <v>25139.73</v>
      </c>
      <c r="H1929" s="178">
        <v>24412</v>
      </c>
      <c r="I1929" s="178">
        <v>22146.15</v>
      </c>
    </row>
    <row r="1930" spans="1:9">
      <c r="A1930" t="s">
        <v>1809</v>
      </c>
      <c r="B1930" s="178">
        <v>5803</v>
      </c>
      <c r="C1930" s="178">
        <v>5313.47</v>
      </c>
      <c r="D1930" s="178">
        <v>7104</v>
      </c>
      <c r="E1930" s="178">
        <v>6191.67</v>
      </c>
      <c r="F1930" s="178">
        <v>6099</v>
      </c>
      <c r="G1930" s="178">
        <v>5879.33</v>
      </c>
      <c r="H1930" s="178">
        <v>5709</v>
      </c>
      <c r="I1930" s="178">
        <v>5179.54</v>
      </c>
    </row>
    <row r="1931" spans="1:9">
      <c r="A1931" t="s">
        <v>1810</v>
      </c>
      <c r="B1931" t="s">
        <v>1811</v>
      </c>
      <c r="C1931" s="178">
        <v>28736.04</v>
      </c>
      <c r="D1931" s="178">
        <v>66877</v>
      </c>
      <c r="E1931" s="178">
        <v>68034.720000000001</v>
      </c>
      <c r="F1931" s="178">
        <v>44332</v>
      </c>
      <c r="G1931" s="178">
        <v>43131.96</v>
      </c>
      <c r="H1931" s="178">
        <v>51162</v>
      </c>
      <c r="I1931" s="178">
        <v>47069.04</v>
      </c>
    </row>
    <row r="1932" spans="1:9">
      <c r="A1932" t="s">
        <v>1812</v>
      </c>
      <c r="B1932" t="s">
        <v>1813</v>
      </c>
      <c r="C1932" s="178">
        <v>26098.39</v>
      </c>
      <c r="D1932" s="178">
        <v>40530</v>
      </c>
      <c r="E1932" s="178">
        <v>33605.08</v>
      </c>
      <c r="F1932" s="178">
        <v>50321</v>
      </c>
      <c r="G1932" s="178">
        <v>46059</v>
      </c>
      <c r="H1932" s="178">
        <v>38332</v>
      </c>
      <c r="I1932" s="178">
        <v>40110.76</v>
      </c>
    </row>
    <row r="1933" spans="1:9">
      <c r="B1933" t="s">
        <v>753</v>
      </c>
      <c r="C1933" t="s">
        <v>753</v>
      </c>
      <c r="D1933" t="s">
        <v>753</v>
      </c>
      <c r="E1933" t="s">
        <v>753</v>
      </c>
    </row>
    <row r="1934" spans="1:9">
      <c r="F1934" t="s">
        <v>753</v>
      </c>
      <c r="G1934" t="s">
        <v>753</v>
      </c>
      <c r="H1934" t="s">
        <v>753</v>
      </c>
      <c r="I1934" t="s">
        <v>753</v>
      </c>
    </row>
    <row r="1935" spans="1:9">
      <c r="A1935" t="s">
        <v>984</v>
      </c>
      <c r="B1935" s="178">
        <v>560643</v>
      </c>
      <c r="C1935" s="178">
        <v>540241.80000000005</v>
      </c>
      <c r="D1935" s="178">
        <v>735911</v>
      </c>
      <c r="E1935" s="178">
        <v>662577.67000000004</v>
      </c>
      <c r="F1935" s="178">
        <v>643326</v>
      </c>
      <c r="G1935" s="178">
        <v>634796.66</v>
      </c>
      <c r="H1935" s="178">
        <v>595654.19999999995</v>
      </c>
      <c r="I1935" s="178">
        <v>598315.66</v>
      </c>
    </row>
    <row r="1937" spans="1:9">
      <c r="A1937" t="s">
        <v>170</v>
      </c>
    </row>
    <row r="1938" spans="1:9">
      <c r="A1938" t="s">
        <v>764</v>
      </c>
    </row>
    <row r="1939" spans="1:9">
      <c r="A1939" t="s">
        <v>1814</v>
      </c>
      <c r="B1939" t="s">
        <v>1815</v>
      </c>
      <c r="C1939">
        <v>0</v>
      </c>
      <c r="D1939">
        <v>0</v>
      </c>
      <c r="E1939">
        <v>0</v>
      </c>
      <c r="F1939">
        <v>325</v>
      </c>
      <c r="G1939">
        <v>320</v>
      </c>
      <c r="H1939" s="178">
        <v>1050</v>
      </c>
      <c r="I1939">
        <v>860</v>
      </c>
    </row>
    <row r="1940" spans="1:9">
      <c r="A1940" t="s">
        <v>1816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</row>
    <row r="1941" spans="1:9">
      <c r="A1941" t="s">
        <v>1817</v>
      </c>
      <c r="B1941" s="178">
        <v>1000</v>
      </c>
      <c r="C1941" s="178">
        <v>3875</v>
      </c>
      <c r="D1941" s="178">
        <v>5000</v>
      </c>
      <c r="E1941" s="178">
        <v>1435</v>
      </c>
      <c r="F1941">
        <v>0</v>
      </c>
      <c r="G1941">
        <v>0</v>
      </c>
      <c r="H1941">
        <v>0</v>
      </c>
      <c r="I1941">
        <v>0</v>
      </c>
    </row>
    <row r="1942" spans="1:9">
      <c r="A1942" t="s">
        <v>1818</v>
      </c>
      <c r="B1942" t="s">
        <v>1819</v>
      </c>
      <c r="C1942" s="178">
        <v>3702.47</v>
      </c>
      <c r="D1942" s="178">
        <v>6000</v>
      </c>
      <c r="E1942" s="178">
        <v>6090.55</v>
      </c>
      <c r="F1942">
        <v>200</v>
      </c>
      <c r="G1942">
        <v>198.6</v>
      </c>
      <c r="H1942">
        <v>0</v>
      </c>
      <c r="I1942">
        <v>0</v>
      </c>
    </row>
    <row r="1943" spans="1:9">
      <c r="A1943" t="s">
        <v>1820</v>
      </c>
      <c r="B1943" t="s">
        <v>1821</v>
      </c>
      <c r="C1943" s="178">
        <v>17346.810000000001</v>
      </c>
      <c r="D1943" s="178">
        <v>15000</v>
      </c>
      <c r="E1943" s="178">
        <v>39696.129999999997</v>
      </c>
      <c r="F1943" s="178">
        <v>30015</v>
      </c>
      <c r="G1943" s="178">
        <v>30007.66</v>
      </c>
      <c r="H1943" s="178">
        <v>24750</v>
      </c>
      <c r="I1943" s="178">
        <v>24052.26</v>
      </c>
    </row>
    <row r="1944" spans="1:9">
      <c r="A1944" t="s">
        <v>1822</v>
      </c>
      <c r="B1944" t="s">
        <v>1823</v>
      </c>
      <c r="C1944">
        <v>0</v>
      </c>
      <c r="D1944">
        <v>0</v>
      </c>
      <c r="E1944">
        <v>138.86000000000001</v>
      </c>
      <c r="F1944">
        <v>0</v>
      </c>
      <c r="G1944">
        <v>0</v>
      </c>
      <c r="H1944">
        <v>0</v>
      </c>
      <c r="I1944">
        <v>0</v>
      </c>
    </row>
    <row r="1945" spans="1:9">
      <c r="A1945" t="s">
        <v>1824</v>
      </c>
      <c r="B1945" t="s">
        <v>1825</v>
      </c>
      <c r="C1945" s="178">
        <v>2948.06</v>
      </c>
      <c r="D1945" s="178">
        <v>3100</v>
      </c>
      <c r="E1945" s="178">
        <v>15408.1</v>
      </c>
      <c r="F1945">
        <v>0</v>
      </c>
      <c r="G1945">
        <v>0</v>
      </c>
      <c r="H1945">
        <v>0</v>
      </c>
      <c r="I1945">
        <v>0</v>
      </c>
    </row>
    <row r="1946" spans="1:9">
      <c r="A1946" t="s">
        <v>1826</v>
      </c>
      <c r="B1946" t="s">
        <v>1827</v>
      </c>
      <c r="C1946" s="178">
        <v>15697.32</v>
      </c>
      <c r="D1946" s="178">
        <v>15000</v>
      </c>
      <c r="E1946" s="178">
        <v>16223.43</v>
      </c>
      <c r="F1946" s="178">
        <v>18800</v>
      </c>
      <c r="G1946" s="178">
        <v>16471.650000000001</v>
      </c>
      <c r="H1946" s="178">
        <v>22310</v>
      </c>
      <c r="I1946" s="178">
        <v>21158.11</v>
      </c>
    </row>
    <row r="1947" spans="1:9">
      <c r="A1947" t="s">
        <v>1828</v>
      </c>
      <c r="B1947" t="s">
        <v>1126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0</v>
      </c>
    </row>
    <row r="1948" spans="1:9">
      <c r="A1948" t="s">
        <v>1829</v>
      </c>
      <c r="B1948" t="s">
        <v>1830</v>
      </c>
      <c r="C1948" s="178">
        <v>1994.33</v>
      </c>
      <c r="D1948" s="178">
        <v>1000</v>
      </c>
      <c r="E1948" s="178">
        <v>4027.94</v>
      </c>
      <c r="F1948" s="178">
        <v>6900</v>
      </c>
      <c r="G1948" s="178">
        <v>6893.13</v>
      </c>
      <c r="H1948" s="178">
        <v>5300</v>
      </c>
      <c r="I1948" s="178">
        <v>4033.77</v>
      </c>
    </row>
    <row r="1949" spans="1:9">
      <c r="A1949" t="s">
        <v>1831</v>
      </c>
      <c r="B1949" t="s">
        <v>1832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</row>
    <row r="1950" spans="1:9">
      <c r="A1950" t="s">
        <v>1833</v>
      </c>
      <c r="B1950" s="178">
        <v>6000</v>
      </c>
      <c r="C1950" s="178">
        <v>6949.36</v>
      </c>
      <c r="D1950" s="178">
        <v>6000</v>
      </c>
      <c r="E1950" s="178">
        <v>9432.35</v>
      </c>
      <c r="F1950" s="178">
        <v>9010</v>
      </c>
      <c r="G1950" s="178">
        <v>8952.9699999999993</v>
      </c>
      <c r="H1950" s="178">
        <v>10800</v>
      </c>
      <c r="I1950" s="178">
        <v>5524.63</v>
      </c>
    </row>
    <row r="1951" spans="1:9">
      <c r="A1951" t="s">
        <v>1834</v>
      </c>
      <c r="B1951" s="178">
        <v>4000</v>
      </c>
      <c r="C1951" s="178">
        <v>4233.18</v>
      </c>
      <c r="D1951" s="178">
        <v>4000</v>
      </c>
      <c r="E1951" s="178">
        <v>2993.83</v>
      </c>
      <c r="F1951">
        <v>0</v>
      </c>
      <c r="G1951">
        <v>0</v>
      </c>
      <c r="H1951">
        <v>0</v>
      </c>
      <c r="I1951">
        <v>0</v>
      </c>
    </row>
    <row r="1952" spans="1:9">
      <c r="A1952" t="s">
        <v>1835</v>
      </c>
      <c r="B1952">
        <v>0</v>
      </c>
      <c r="C1952">
        <v>149.6</v>
      </c>
      <c r="D1952">
        <v>0</v>
      </c>
      <c r="E1952">
        <v>915.2</v>
      </c>
      <c r="F1952">
        <v>0</v>
      </c>
      <c r="G1952">
        <v>0</v>
      </c>
      <c r="H1952">
        <v>0</v>
      </c>
      <c r="I1952">
        <v>93.6</v>
      </c>
    </row>
    <row r="1953" spans="1:9">
      <c r="A1953" t="s">
        <v>1836</v>
      </c>
      <c r="B1953" s="178">
        <v>1000</v>
      </c>
      <c r="C1953">
        <v>477.57</v>
      </c>
      <c r="D1953" s="178">
        <v>1000</v>
      </c>
      <c r="E1953">
        <v>262.44</v>
      </c>
      <c r="F1953">
        <v>240</v>
      </c>
      <c r="G1953">
        <v>247.23</v>
      </c>
      <c r="H1953">
        <v>250</v>
      </c>
      <c r="I1953">
        <v>0</v>
      </c>
    </row>
    <row r="1954" spans="1:9">
      <c r="A1954" t="s">
        <v>1837</v>
      </c>
      <c r="B1954">
        <v>200</v>
      </c>
      <c r="C1954">
        <v>110</v>
      </c>
      <c r="D1954">
        <v>200</v>
      </c>
      <c r="E1954">
        <v>24</v>
      </c>
      <c r="F1954">
        <v>0</v>
      </c>
      <c r="G1954">
        <v>0</v>
      </c>
      <c r="H1954">
        <v>200</v>
      </c>
      <c r="I1954">
        <v>0</v>
      </c>
    </row>
    <row r="1955" spans="1:9">
      <c r="A1955" t="s">
        <v>1838</v>
      </c>
      <c r="B1955" t="s">
        <v>1839</v>
      </c>
      <c r="C1955">
        <v>754.69</v>
      </c>
      <c r="D1955" s="178">
        <v>1000</v>
      </c>
      <c r="E1955" s="178">
        <v>1137.92</v>
      </c>
      <c r="F1955" s="178">
        <v>1655</v>
      </c>
      <c r="G1955" s="178">
        <v>1650.67</v>
      </c>
      <c r="H1955" s="178">
        <v>1600</v>
      </c>
      <c r="I1955">
        <v>948.67</v>
      </c>
    </row>
    <row r="1956" spans="1:9">
      <c r="A1956" t="s">
        <v>1840</v>
      </c>
      <c r="B1956" t="s">
        <v>883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</row>
    <row r="1957" spans="1:9">
      <c r="A1957" t="s">
        <v>1841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</row>
    <row r="1958" spans="1:9">
      <c r="A1958" t="s">
        <v>1842</v>
      </c>
      <c r="B1958" s="178">
        <v>203000</v>
      </c>
      <c r="C1958" s="178">
        <v>106952.54</v>
      </c>
      <c r="D1958" s="178">
        <v>198250</v>
      </c>
      <c r="E1958" s="178">
        <v>131761.26</v>
      </c>
      <c r="F1958" s="178">
        <v>95000</v>
      </c>
      <c r="G1958" s="178">
        <v>94988.89</v>
      </c>
      <c r="H1958" s="178">
        <v>118400</v>
      </c>
      <c r="I1958" s="178">
        <v>116293.16</v>
      </c>
    </row>
    <row r="1959" spans="1:9">
      <c r="A1959" t="s">
        <v>1843</v>
      </c>
      <c r="B1959">
        <v>0</v>
      </c>
      <c r="C1959">
        <v>0</v>
      </c>
      <c r="D1959">
        <v>0</v>
      </c>
      <c r="E1959" s="178">
        <v>9317.83</v>
      </c>
      <c r="F1959">
        <v>0</v>
      </c>
      <c r="G1959">
        <v>-638.83000000000004</v>
      </c>
      <c r="H1959">
        <v>0</v>
      </c>
      <c r="I1959">
        <v>0</v>
      </c>
    </row>
    <row r="1960" spans="1:9">
      <c r="B1960" t="s">
        <v>753</v>
      </c>
      <c r="C1960" t="s">
        <v>753</v>
      </c>
      <c r="D1960" t="s">
        <v>753</v>
      </c>
      <c r="E1960" t="s">
        <v>753</v>
      </c>
    </row>
    <row r="1961" spans="1:9">
      <c r="F1961" t="s">
        <v>753</v>
      </c>
      <c r="G1961" t="s">
        <v>753</v>
      </c>
      <c r="H1961" t="s">
        <v>753</v>
      </c>
      <c r="I1961" t="s">
        <v>753</v>
      </c>
    </row>
    <row r="1962" spans="1:9">
      <c r="A1962" t="s">
        <v>168</v>
      </c>
      <c r="B1962" s="178">
        <v>255450</v>
      </c>
      <c r="C1962" s="178">
        <v>165190.93</v>
      </c>
      <c r="D1962" s="178">
        <v>255550</v>
      </c>
      <c r="E1962" s="178">
        <v>238864.84</v>
      </c>
      <c r="F1962" s="178">
        <v>162145</v>
      </c>
      <c r="G1962" s="178">
        <v>159091.97</v>
      </c>
      <c r="H1962" s="178">
        <v>184660</v>
      </c>
      <c r="I1962" s="178">
        <v>172964.2</v>
      </c>
    </row>
    <row r="1964" spans="1:9">
      <c r="A1964" t="s">
        <v>138</v>
      </c>
    </row>
    <row r="1965" spans="1:9">
      <c r="A1965" t="s">
        <v>766</v>
      </c>
    </row>
    <row r="1966" spans="1:9">
      <c r="A1966" t="s">
        <v>1844</v>
      </c>
      <c r="B1966" t="s">
        <v>1845</v>
      </c>
      <c r="C1966" s="178">
        <v>15294.53</v>
      </c>
      <c r="D1966">
        <v>0</v>
      </c>
      <c r="E1966" s="178">
        <v>22077.87</v>
      </c>
      <c r="F1966">
        <v>0</v>
      </c>
      <c r="G1966">
        <v>0</v>
      </c>
      <c r="H1966">
        <v>0</v>
      </c>
      <c r="I1966">
        <v>0</v>
      </c>
    </row>
    <row r="1967" spans="1:9">
      <c r="A1967" t="s">
        <v>1846</v>
      </c>
      <c r="B1967">
        <v>800</v>
      </c>
      <c r="C1967" s="178">
        <v>1188</v>
      </c>
      <c r="D1967">
        <v>800</v>
      </c>
      <c r="E1967">
        <v>787.28</v>
      </c>
      <c r="F1967">
        <v>590</v>
      </c>
      <c r="G1967">
        <v>587.87</v>
      </c>
      <c r="H1967">
        <v>800</v>
      </c>
      <c r="I1967" s="178">
        <v>1027.21</v>
      </c>
    </row>
    <row r="1968" spans="1:9">
      <c r="A1968" t="s">
        <v>1847</v>
      </c>
      <c r="B1968">
        <v>0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</row>
    <row r="1969" spans="1:9">
      <c r="A1969" t="s">
        <v>1848</v>
      </c>
      <c r="B1969" t="s">
        <v>1849</v>
      </c>
      <c r="C1969" s="178">
        <v>95005.45</v>
      </c>
      <c r="D1969" s="178">
        <v>112490</v>
      </c>
      <c r="E1969" s="178">
        <v>116709.47</v>
      </c>
      <c r="F1969" s="178">
        <v>77325</v>
      </c>
      <c r="G1969" s="178">
        <v>76790.44</v>
      </c>
      <c r="H1969" s="178">
        <v>83000</v>
      </c>
      <c r="I1969" s="178">
        <v>78352.7</v>
      </c>
    </row>
    <row r="1970" spans="1:9">
      <c r="A1970" t="s">
        <v>1850</v>
      </c>
      <c r="B1970" t="s">
        <v>1851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</row>
    <row r="1971" spans="1:9">
      <c r="A1971" t="s">
        <v>1852</v>
      </c>
      <c r="B1971" t="s">
        <v>1853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0</v>
      </c>
    </row>
    <row r="1972" spans="1:9">
      <c r="A1972" t="s">
        <v>1854</v>
      </c>
      <c r="B1972" t="s">
        <v>1855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</row>
    <row r="1973" spans="1:9">
      <c r="A1973" t="s">
        <v>1856</v>
      </c>
      <c r="B1973" s="178">
        <v>7500</v>
      </c>
      <c r="C1973" s="178">
        <v>9306.6</v>
      </c>
      <c r="D1973" s="178">
        <v>12000</v>
      </c>
      <c r="E1973" s="178">
        <v>8926.43</v>
      </c>
      <c r="F1973" s="178">
        <v>3010</v>
      </c>
      <c r="G1973" s="178">
        <v>3006.96</v>
      </c>
      <c r="H1973" s="178">
        <v>4000</v>
      </c>
      <c r="I1973" s="178">
        <v>3832.53</v>
      </c>
    </row>
    <row r="1974" spans="1:9">
      <c r="A1974" t="s">
        <v>794</v>
      </c>
    </row>
    <row r="1975" spans="1:9">
      <c r="A1975" s="177">
        <v>42298.636805555558</v>
      </c>
      <c r="D1975" t="s">
        <v>795</v>
      </c>
      <c r="E1975" t="s">
        <v>796</v>
      </c>
      <c r="I1975" t="s">
        <v>1857</v>
      </c>
    </row>
    <row r="1976" spans="1:9">
      <c r="D1976" t="s">
        <v>798</v>
      </c>
      <c r="E1976" t="s">
        <v>799</v>
      </c>
    </row>
    <row r="1977" spans="1:9">
      <c r="D1977" t="s">
        <v>800</v>
      </c>
      <c r="E1977" t="s">
        <v>801</v>
      </c>
    </row>
    <row r="1978" spans="1:9">
      <c r="A1978" t="s">
        <v>747</v>
      </c>
    </row>
    <row r="1980" spans="1:9">
      <c r="C1980" t="s">
        <v>802</v>
      </c>
      <c r="E1980" t="s">
        <v>802</v>
      </c>
      <c r="G1980" t="s">
        <v>802</v>
      </c>
      <c r="I1980" t="s">
        <v>802</v>
      </c>
    </row>
    <row r="1981" spans="1:9">
      <c r="B1981" t="s">
        <v>803</v>
      </c>
      <c r="C1981" t="s">
        <v>804</v>
      </c>
      <c r="D1981" t="s">
        <v>805</v>
      </c>
      <c r="E1981" t="s">
        <v>806</v>
      </c>
      <c r="F1981" t="s">
        <v>803</v>
      </c>
      <c r="G1981" t="s">
        <v>807</v>
      </c>
      <c r="H1981" t="s">
        <v>803</v>
      </c>
      <c r="I1981" t="s">
        <v>808</v>
      </c>
    </row>
    <row r="1982" spans="1:9">
      <c r="A1982" t="s">
        <v>970</v>
      </c>
      <c r="B1982" t="s">
        <v>809</v>
      </c>
      <c r="C1982" t="s">
        <v>810</v>
      </c>
      <c r="D1982" t="s">
        <v>811</v>
      </c>
      <c r="E1982" t="s">
        <v>812</v>
      </c>
      <c r="F1982" t="s">
        <v>809</v>
      </c>
      <c r="G1982" t="s">
        <v>812</v>
      </c>
      <c r="H1982" t="s">
        <v>809</v>
      </c>
      <c r="I1982" t="s">
        <v>813</v>
      </c>
    </row>
    <row r="1983" spans="1:9">
      <c r="A1983" t="s">
        <v>814</v>
      </c>
      <c r="B1983" t="s">
        <v>767</v>
      </c>
      <c r="C1983" t="s">
        <v>760</v>
      </c>
      <c r="D1983" t="s">
        <v>760</v>
      </c>
      <c r="E1983" t="s">
        <v>767</v>
      </c>
      <c r="F1983" t="s">
        <v>750</v>
      </c>
      <c r="G1983" t="s">
        <v>767</v>
      </c>
      <c r="H1983" t="s">
        <v>750</v>
      </c>
      <c r="I1983" t="s">
        <v>767</v>
      </c>
    </row>
    <row r="1984" spans="1:9">
      <c r="A1984" t="s">
        <v>1858</v>
      </c>
      <c r="B1984">
        <v>0</v>
      </c>
      <c r="C1984">
        <v>405.45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</row>
    <row r="1985" spans="1:9">
      <c r="A1985" t="s">
        <v>1859</v>
      </c>
      <c r="B1985">
        <v>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v>0</v>
      </c>
    </row>
    <row r="1986" spans="1:9">
      <c r="A1986" t="s">
        <v>1860</v>
      </c>
      <c r="B1986" t="s">
        <v>1861</v>
      </c>
      <c r="C1986" s="178">
        <v>55033.1</v>
      </c>
      <c r="D1986" s="178">
        <v>46000</v>
      </c>
      <c r="E1986" s="178">
        <v>62575.05</v>
      </c>
      <c r="F1986" s="178">
        <v>59125</v>
      </c>
      <c r="G1986" s="178">
        <v>52439.88</v>
      </c>
      <c r="H1986" s="178">
        <v>57996</v>
      </c>
      <c r="I1986" s="178">
        <v>43651.86</v>
      </c>
    </row>
    <row r="1987" spans="1:9">
      <c r="A1987" t="s">
        <v>1862</v>
      </c>
      <c r="B1987" s="178">
        <v>254000</v>
      </c>
      <c r="C1987" s="178">
        <v>283506.90000000002</v>
      </c>
      <c r="D1987" s="178">
        <v>254000</v>
      </c>
      <c r="E1987" s="178">
        <v>300789.65999999997</v>
      </c>
      <c r="F1987">
        <v>0</v>
      </c>
      <c r="G1987">
        <v>315</v>
      </c>
      <c r="H1987">
        <v>0</v>
      </c>
      <c r="I1987">
        <v>0</v>
      </c>
    </row>
    <row r="1988" spans="1:9">
      <c r="A1988" t="s">
        <v>1863</v>
      </c>
      <c r="B1988">
        <v>0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79.400000000000006</v>
      </c>
    </row>
    <row r="1989" spans="1:9">
      <c r="A1989" t="s">
        <v>1864</v>
      </c>
      <c r="B1989">
        <v>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 s="178">
        <v>3358.3</v>
      </c>
    </row>
    <row r="1990" spans="1:9">
      <c r="A1990" t="s">
        <v>1865</v>
      </c>
      <c r="B1990">
        <v>0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</row>
    <row r="1991" spans="1:9">
      <c r="A1991" t="s">
        <v>1866</v>
      </c>
      <c r="B1991" s="178">
        <v>17255</v>
      </c>
      <c r="C1991" s="178">
        <v>14464</v>
      </c>
      <c r="D1991" s="178">
        <v>10000</v>
      </c>
      <c r="E1991" s="178">
        <v>11230.36</v>
      </c>
      <c r="F1991">
        <v>0</v>
      </c>
      <c r="G1991" s="178">
        <v>2212.6999999999998</v>
      </c>
      <c r="H1991" s="178">
        <v>13780</v>
      </c>
      <c r="I1991" s="178">
        <v>13615.43</v>
      </c>
    </row>
    <row r="1992" spans="1:9">
      <c r="A1992" t="s">
        <v>1867</v>
      </c>
      <c r="B1992" s="178">
        <v>6570</v>
      </c>
      <c r="C1992" s="178">
        <v>11232.01</v>
      </c>
      <c r="D1992" s="178">
        <v>10950</v>
      </c>
      <c r="E1992" s="178">
        <v>12121.42</v>
      </c>
      <c r="F1992" s="178">
        <v>11000</v>
      </c>
      <c r="G1992" s="178">
        <v>8782.73</v>
      </c>
      <c r="H1992" s="178">
        <v>13400</v>
      </c>
      <c r="I1992" s="178">
        <v>11753</v>
      </c>
    </row>
    <row r="1993" spans="1:9">
      <c r="A1993" t="s">
        <v>1868</v>
      </c>
      <c r="B1993" s="178">
        <v>1000</v>
      </c>
      <c r="C1993">
        <v>250.4</v>
      </c>
      <c r="D1993" s="178">
        <v>1000</v>
      </c>
      <c r="E1993">
        <v>92.85</v>
      </c>
      <c r="F1993">
        <v>0</v>
      </c>
      <c r="G1993">
        <v>0</v>
      </c>
      <c r="H1993">
        <v>0</v>
      </c>
      <c r="I1993">
        <v>0</v>
      </c>
    </row>
    <row r="1994" spans="1:9">
      <c r="A1994" t="s">
        <v>1869</v>
      </c>
      <c r="B1994" s="178">
        <v>10000</v>
      </c>
      <c r="C1994" s="178">
        <v>7202.6</v>
      </c>
      <c r="D1994" s="178">
        <v>10000</v>
      </c>
      <c r="E1994" s="178">
        <v>14192.96</v>
      </c>
      <c r="F1994" s="178">
        <v>11500</v>
      </c>
      <c r="G1994" s="178">
        <v>11426.63</v>
      </c>
      <c r="H1994" s="178">
        <v>13000</v>
      </c>
      <c r="I1994" s="178">
        <v>12934.87</v>
      </c>
    </row>
    <row r="1995" spans="1:9">
      <c r="A1995" t="s">
        <v>1870</v>
      </c>
      <c r="B1995" s="178">
        <v>7000</v>
      </c>
      <c r="C1995" s="178">
        <v>3523.85</v>
      </c>
      <c r="D1995" s="178">
        <v>7000</v>
      </c>
      <c r="E1995" s="178">
        <v>5317.38</v>
      </c>
      <c r="F1995" s="178">
        <v>6505</v>
      </c>
      <c r="G1995" s="178">
        <v>6503.67</v>
      </c>
      <c r="H1995" s="178">
        <v>7000</v>
      </c>
      <c r="I1995" s="178">
        <v>4738.0600000000004</v>
      </c>
    </row>
    <row r="1996" spans="1:9">
      <c r="B1996" t="s">
        <v>753</v>
      </c>
      <c r="C1996" t="s">
        <v>753</v>
      </c>
      <c r="D1996" t="s">
        <v>753</v>
      </c>
      <c r="E1996" t="s">
        <v>753</v>
      </c>
    </row>
    <row r="1997" spans="1:9">
      <c r="F1997" t="s">
        <v>753</v>
      </c>
      <c r="G1997" t="s">
        <v>753</v>
      </c>
      <c r="H1997" t="s">
        <v>753</v>
      </c>
      <c r="I1997" t="s">
        <v>753</v>
      </c>
    </row>
    <row r="1998" spans="1:9">
      <c r="A1998" t="s">
        <v>161</v>
      </c>
      <c r="B1998" s="178">
        <v>418125</v>
      </c>
      <c r="C1998" s="178">
        <v>496412.89</v>
      </c>
      <c r="D1998" s="178">
        <v>464240</v>
      </c>
      <c r="E1998" s="178">
        <v>554820.73</v>
      </c>
      <c r="F1998" s="178">
        <v>169055</v>
      </c>
      <c r="G1998" s="178">
        <v>162065.88</v>
      </c>
      <c r="H1998" s="178">
        <v>192976</v>
      </c>
      <c r="I1998" s="178">
        <v>173343.35999999999</v>
      </c>
    </row>
    <row r="2000" spans="1:9">
      <c r="A2000" t="s">
        <v>165</v>
      </c>
    </row>
    <row r="2001" spans="1:9">
      <c r="A2001" t="s">
        <v>776</v>
      </c>
    </row>
    <row r="2002" spans="1:9">
      <c r="A2002" t="s">
        <v>1871</v>
      </c>
      <c r="B2002">
        <v>0</v>
      </c>
      <c r="C2002">
        <v>0</v>
      </c>
      <c r="D2002">
        <v>0</v>
      </c>
      <c r="E2002" s="178">
        <v>16561</v>
      </c>
      <c r="F2002">
        <v>0</v>
      </c>
      <c r="G2002">
        <v>0</v>
      </c>
      <c r="H2002">
        <v>0</v>
      </c>
      <c r="I2002">
        <v>0</v>
      </c>
    </row>
    <row r="2003" spans="1:9">
      <c r="A2003" t="s">
        <v>1872</v>
      </c>
      <c r="B2003" t="s">
        <v>883</v>
      </c>
      <c r="C2003" s="178">
        <v>32982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</row>
    <row r="2004" spans="1:9">
      <c r="A2004" t="s">
        <v>1873</v>
      </c>
      <c r="B2004" s="178">
        <v>25800</v>
      </c>
      <c r="C2004" s="178">
        <v>10583.3</v>
      </c>
      <c r="D2004" s="178">
        <v>25500</v>
      </c>
      <c r="E2004" s="178">
        <v>18484.04</v>
      </c>
      <c r="F2004">
        <v>0</v>
      </c>
      <c r="G2004">
        <v>0</v>
      </c>
      <c r="H2004">
        <v>0</v>
      </c>
      <c r="I2004">
        <v>0</v>
      </c>
    </row>
    <row r="2005" spans="1:9">
      <c r="A2005" t="s">
        <v>1874</v>
      </c>
      <c r="B2005" t="s">
        <v>1875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</row>
    <row r="2006" spans="1:9">
      <c r="B2006" t="s">
        <v>753</v>
      </c>
      <c r="C2006" t="s">
        <v>753</v>
      </c>
      <c r="D2006" t="s">
        <v>753</v>
      </c>
      <c r="E2006" t="s">
        <v>753</v>
      </c>
    </row>
    <row r="2007" spans="1:9">
      <c r="F2007" t="s">
        <v>753</v>
      </c>
      <c r="G2007" t="s">
        <v>753</v>
      </c>
      <c r="H2007" t="s">
        <v>753</v>
      </c>
      <c r="I2007" t="s">
        <v>753</v>
      </c>
    </row>
    <row r="2008" spans="1:9">
      <c r="A2008" t="s">
        <v>166</v>
      </c>
      <c r="B2008" s="178">
        <v>25800</v>
      </c>
      <c r="C2008" s="178">
        <v>43565.3</v>
      </c>
      <c r="D2008" s="178">
        <v>25500</v>
      </c>
      <c r="E2008" s="178">
        <v>35045.040000000001</v>
      </c>
      <c r="F2008">
        <v>0</v>
      </c>
      <c r="G2008">
        <v>0</v>
      </c>
      <c r="H2008">
        <v>0</v>
      </c>
      <c r="I2008">
        <v>0</v>
      </c>
    </row>
    <row r="2009" spans="1:9">
      <c r="B2009" t="s">
        <v>760</v>
      </c>
      <c r="C2009" t="s">
        <v>760</v>
      </c>
      <c r="D2009" t="s">
        <v>758</v>
      </c>
    </row>
    <row r="2010" spans="1:9">
      <c r="D2010" t="s">
        <v>772</v>
      </c>
      <c r="E2010" t="s">
        <v>767</v>
      </c>
      <c r="F2010" t="s">
        <v>750</v>
      </c>
      <c r="G2010" t="s">
        <v>767</v>
      </c>
      <c r="H2010" t="s">
        <v>750</v>
      </c>
      <c r="I2010" t="s">
        <v>822</v>
      </c>
    </row>
    <row r="2011" spans="1:9">
      <c r="I2011" t="s">
        <v>765</v>
      </c>
    </row>
    <row r="2013" spans="1:9">
      <c r="A2013" t="s">
        <v>192</v>
      </c>
      <c r="B2013" s="178">
        <v>1260018</v>
      </c>
      <c r="C2013" s="178">
        <v>1245410.92</v>
      </c>
      <c r="D2013" s="178">
        <v>1481201</v>
      </c>
      <c r="E2013" s="178">
        <v>1491308.28</v>
      </c>
      <c r="F2013" s="178">
        <v>974526</v>
      </c>
      <c r="G2013" s="178">
        <v>955954.51</v>
      </c>
      <c r="H2013" s="178">
        <v>973290.2</v>
      </c>
      <c r="I2013" s="178">
        <v>944623.22</v>
      </c>
    </row>
    <row r="2014" spans="1:9">
      <c r="A2014" t="s">
        <v>794</v>
      </c>
    </row>
    <row r="2015" spans="1:9">
      <c r="A2015" s="177">
        <v>42298.636805555558</v>
      </c>
      <c r="D2015" t="s">
        <v>795</v>
      </c>
      <c r="E2015" t="s">
        <v>796</v>
      </c>
      <c r="I2015" t="s">
        <v>1876</v>
      </c>
    </row>
    <row r="2016" spans="1:9">
      <c r="D2016" t="s">
        <v>798</v>
      </c>
      <c r="E2016" t="s">
        <v>799</v>
      </c>
    </row>
    <row r="2017" spans="1:9">
      <c r="D2017" t="s">
        <v>800</v>
      </c>
      <c r="E2017" t="s">
        <v>801</v>
      </c>
    </row>
    <row r="2018" spans="1:9">
      <c r="A2018" t="s">
        <v>747</v>
      </c>
    </row>
    <row r="2020" spans="1:9">
      <c r="C2020" t="s">
        <v>802</v>
      </c>
      <c r="E2020" t="s">
        <v>802</v>
      </c>
      <c r="G2020" t="s">
        <v>802</v>
      </c>
      <c r="I2020" t="s">
        <v>802</v>
      </c>
    </row>
    <row r="2021" spans="1:9">
      <c r="B2021" t="s">
        <v>803</v>
      </c>
      <c r="C2021" t="s">
        <v>804</v>
      </c>
      <c r="D2021" t="s">
        <v>805</v>
      </c>
      <c r="E2021" t="s">
        <v>806</v>
      </c>
      <c r="F2021" t="s">
        <v>803</v>
      </c>
      <c r="G2021" t="s">
        <v>807</v>
      </c>
      <c r="H2021" t="s">
        <v>803</v>
      </c>
      <c r="I2021" t="s">
        <v>808</v>
      </c>
    </row>
    <row r="2022" spans="1:9">
      <c r="A2022" t="s">
        <v>970</v>
      </c>
      <c r="B2022" t="s">
        <v>809</v>
      </c>
      <c r="C2022" t="s">
        <v>810</v>
      </c>
      <c r="D2022" t="s">
        <v>811</v>
      </c>
      <c r="E2022" t="s">
        <v>812</v>
      </c>
      <c r="F2022" t="s">
        <v>809</v>
      </c>
      <c r="G2022" t="s">
        <v>812</v>
      </c>
      <c r="H2022" t="s">
        <v>809</v>
      </c>
      <c r="I2022" t="s">
        <v>813</v>
      </c>
    </row>
    <row r="2023" spans="1:9">
      <c r="A2023" t="s">
        <v>814</v>
      </c>
      <c r="B2023" t="s">
        <v>767</v>
      </c>
      <c r="C2023" t="s">
        <v>760</v>
      </c>
      <c r="D2023" t="s">
        <v>760</v>
      </c>
      <c r="E2023" t="s">
        <v>767</v>
      </c>
      <c r="F2023" t="s">
        <v>750</v>
      </c>
      <c r="G2023" t="s">
        <v>767</v>
      </c>
      <c r="H2023" t="s">
        <v>750</v>
      </c>
      <c r="I2023" t="s">
        <v>767</v>
      </c>
    </row>
    <row r="2024" spans="1:9">
      <c r="A2024" t="s">
        <v>146</v>
      </c>
    </row>
    <row r="2025" spans="1:9">
      <c r="A2025" t="s">
        <v>788</v>
      </c>
    </row>
    <row r="2027" spans="1:9">
      <c r="A2027" t="s">
        <v>774</v>
      </c>
    </row>
    <row r="2028" spans="1:9">
      <c r="A2028" t="s">
        <v>767</v>
      </c>
    </row>
    <row r="2029" spans="1:9">
      <c r="A2029" t="s">
        <v>1877</v>
      </c>
      <c r="B2029" s="178">
        <v>22367</v>
      </c>
      <c r="C2029" s="178">
        <v>8581.02</v>
      </c>
      <c r="D2029" s="178">
        <v>15205</v>
      </c>
      <c r="E2029" s="178">
        <v>15660.27</v>
      </c>
      <c r="F2029" s="178">
        <v>15506</v>
      </c>
      <c r="G2029" s="178">
        <v>17863.04</v>
      </c>
      <c r="H2029" s="178">
        <v>16706.400000000001</v>
      </c>
      <c r="I2029" s="178">
        <v>16883.79</v>
      </c>
    </row>
    <row r="2030" spans="1:9">
      <c r="A2030" t="s">
        <v>1878</v>
      </c>
      <c r="B2030">
        <v>0</v>
      </c>
      <c r="C2030">
        <v>87.72</v>
      </c>
      <c r="D2030">
        <v>0</v>
      </c>
      <c r="E2030">
        <v>0</v>
      </c>
      <c r="F2030">
        <v>0</v>
      </c>
      <c r="G2030">
        <v>415.54</v>
      </c>
      <c r="H2030">
        <v>0</v>
      </c>
      <c r="I2030">
        <v>0</v>
      </c>
    </row>
    <row r="2031" spans="1:9">
      <c r="A2031" t="s">
        <v>1879</v>
      </c>
      <c r="B2031">
        <v>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310</v>
      </c>
      <c r="I2031">
        <v>275.12</v>
      </c>
    </row>
    <row r="2032" spans="1:9">
      <c r="A2032" t="s">
        <v>1880</v>
      </c>
      <c r="B2032">
        <v>0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26</v>
      </c>
      <c r="I2032">
        <v>23.54</v>
      </c>
    </row>
    <row r="2033" spans="1:9">
      <c r="A2033" t="s">
        <v>1881</v>
      </c>
      <c r="B2033" t="s">
        <v>1882</v>
      </c>
      <c r="C2033">
        <v>474.88</v>
      </c>
      <c r="D2033">
        <v>943</v>
      </c>
      <c r="E2033" s="178">
        <v>1033.55</v>
      </c>
      <c r="F2033">
        <v>961</v>
      </c>
      <c r="G2033" s="178">
        <v>1031.83</v>
      </c>
      <c r="H2033" s="178">
        <v>1036</v>
      </c>
      <c r="I2033" s="178">
        <v>1014.59</v>
      </c>
    </row>
    <row r="2034" spans="1:9">
      <c r="A2034" t="s">
        <v>1883</v>
      </c>
      <c r="B2034">
        <v>221</v>
      </c>
      <c r="C2034">
        <v>111.07</v>
      </c>
      <c r="D2034">
        <v>220</v>
      </c>
      <c r="E2034">
        <v>241.74</v>
      </c>
      <c r="F2034">
        <v>225</v>
      </c>
      <c r="G2034">
        <v>241.27</v>
      </c>
      <c r="H2034">
        <v>225</v>
      </c>
      <c r="I2034">
        <v>237.23</v>
      </c>
    </row>
    <row r="2035" spans="1:9">
      <c r="A2035" t="s">
        <v>1884</v>
      </c>
      <c r="B2035" t="s">
        <v>1219</v>
      </c>
      <c r="C2035">
        <v>0</v>
      </c>
      <c r="D2035">
        <v>0</v>
      </c>
      <c r="E2035">
        <v>0</v>
      </c>
      <c r="F2035">
        <v>0</v>
      </c>
      <c r="G2035">
        <v>0</v>
      </c>
      <c r="H2035" s="178">
        <v>2248</v>
      </c>
      <c r="I2035">
        <v>0</v>
      </c>
    </row>
    <row r="2036" spans="1:9">
      <c r="A2036" t="s">
        <v>1885</v>
      </c>
      <c r="B2036" t="s">
        <v>1886</v>
      </c>
      <c r="C2036">
        <v>643.86</v>
      </c>
      <c r="D2036">
        <v>664</v>
      </c>
      <c r="E2036">
        <v>653.16</v>
      </c>
      <c r="F2036">
        <v>678</v>
      </c>
      <c r="G2036">
        <v>886.93</v>
      </c>
      <c r="H2036">
        <v>678</v>
      </c>
      <c r="I2036">
        <v>709.46</v>
      </c>
    </row>
    <row r="2037" spans="1:9">
      <c r="B2037" t="s">
        <v>753</v>
      </c>
      <c r="C2037" t="s">
        <v>753</v>
      </c>
      <c r="D2037" t="s">
        <v>753</v>
      </c>
      <c r="E2037" t="s">
        <v>753</v>
      </c>
    </row>
    <row r="2038" spans="1:9">
      <c r="F2038" t="s">
        <v>753</v>
      </c>
      <c r="G2038" t="s">
        <v>753</v>
      </c>
      <c r="H2038" t="s">
        <v>753</v>
      </c>
      <c r="I2038" t="s">
        <v>753</v>
      </c>
    </row>
    <row r="2039" spans="1:9">
      <c r="A2039" t="s">
        <v>984</v>
      </c>
      <c r="B2039" s="178">
        <v>24552</v>
      </c>
      <c r="C2039" s="178">
        <v>9898.5499999999993</v>
      </c>
      <c r="D2039" s="178">
        <v>17032</v>
      </c>
      <c r="E2039" s="178">
        <v>17588.72</v>
      </c>
      <c r="F2039" s="178">
        <v>17370</v>
      </c>
      <c r="G2039" s="178">
        <v>20438.61</v>
      </c>
      <c r="H2039" s="178">
        <v>21229.4</v>
      </c>
      <c r="I2039" s="178">
        <v>19143.73</v>
      </c>
    </row>
    <row r="2041" spans="1:9">
      <c r="A2041" t="s">
        <v>170</v>
      </c>
    </row>
    <row r="2042" spans="1:9">
      <c r="A2042" t="s">
        <v>764</v>
      </c>
    </row>
    <row r="2043" spans="1:9">
      <c r="A2043" t="s">
        <v>1887</v>
      </c>
      <c r="B2043" t="s">
        <v>1888</v>
      </c>
      <c r="C2043">
        <v>0</v>
      </c>
      <c r="D2043">
        <v>0</v>
      </c>
      <c r="E2043">
        <v>0</v>
      </c>
      <c r="F2043" s="178">
        <v>5000</v>
      </c>
      <c r="G2043" s="178">
        <v>4545</v>
      </c>
      <c r="H2043" s="178">
        <v>7400</v>
      </c>
      <c r="I2043" s="178">
        <v>7285</v>
      </c>
    </row>
    <row r="2044" spans="1:9">
      <c r="B2044" t="s">
        <v>753</v>
      </c>
      <c r="C2044" t="s">
        <v>753</v>
      </c>
      <c r="D2044" t="s">
        <v>753</v>
      </c>
      <c r="E2044" t="s">
        <v>753</v>
      </c>
    </row>
    <row r="2045" spans="1:9">
      <c r="F2045" t="s">
        <v>753</v>
      </c>
      <c r="G2045" t="s">
        <v>753</v>
      </c>
      <c r="H2045" t="s">
        <v>753</v>
      </c>
      <c r="I2045" t="s">
        <v>753</v>
      </c>
    </row>
    <row r="2046" spans="1:9">
      <c r="A2046" t="s">
        <v>168</v>
      </c>
      <c r="B2046">
        <v>0</v>
      </c>
      <c r="C2046">
        <v>0</v>
      </c>
      <c r="D2046">
        <v>0</v>
      </c>
      <c r="E2046">
        <v>0</v>
      </c>
      <c r="F2046" s="178">
        <v>5000</v>
      </c>
      <c r="G2046" s="178">
        <v>4545</v>
      </c>
      <c r="H2046" s="178">
        <v>7400</v>
      </c>
      <c r="I2046" s="178">
        <v>7285</v>
      </c>
    </row>
    <row r="2048" spans="1:9">
      <c r="A2048" t="s">
        <v>138</v>
      </c>
    </row>
    <row r="2049" spans="1:9">
      <c r="A2049" t="s">
        <v>766</v>
      </c>
    </row>
    <row r="2050" spans="1:9">
      <c r="A2050" t="s">
        <v>1889</v>
      </c>
      <c r="B2050" t="s">
        <v>1890</v>
      </c>
      <c r="C2050" s="178">
        <v>1354.51</v>
      </c>
      <c r="D2050" s="178">
        <v>1500</v>
      </c>
      <c r="E2050" s="178">
        <v>1488.54</v>
      </c>
      <c r="F2050" s="178">
        <v>1500</v>
      </c>
      <c r="G2050" s="178">
        <v>1341.28</v>
      </c>
      <c r="H2050" s="178">
        <v>1500</v>
      </c>
      <c r="I2050" s="178">
        <v>1366.12</v>
      </c>
    </row>
    <row r="2051" spans="1:9">
      <c r="A2051" t="s">
        <v>1891</v>
      </c>
      <c r="B2051" s="178">
        <v>2000</v>
      </c>
      <c r="C2051" s="178">
        <v>1793.67</v>
      </c>
      <c r="D2051" s="178">
        <v>2000</v>
      </c>
      <c r="E2051" s="178">
        <v>1631.76</v>
      </c>
      <c r="F2051">
        <v>0</v>
      </c>
      <c r="G2051">
        <v>0</v>
      </c>
      <c r="H2051">
        <v>0</v>
      </c>
      <c r="I2051">
        <v>0</v>
      </c>
    </row>
    <row r="2052" spans="1:9">
      <c r="A2052" t="s">
        <v>1892</v>
      </c>
      <c r="B2052">
        <v>0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0</v>
      </c>
    </row>
    <row r="2053" spans="1:9">
      <c r="B2053" t="s">
        <v>753</v>
      </c>
      <c r="C2053" t="s">
        <v>753</v>
      </c>
      <c r="D2053" t="s">
        <v>753</v>
      </c>
      <c r="E2053" t="s">
        <v>753</v>
      </c>
    </row>
    <row r="2054" spans="1:9">
      <c r="F2054" t="s">
        <v>753</v>
      </c>
      <c r="G2054" t="s">
        <v>753</v>
      </c>
      <c r="H2054" t="s">
        <v>753</v>
      </c>
      <c r="I2054" t="s">
        <v>753</v>
      </c>
    </row>
    <row r="2055" spans="1:9">
      <c r="A2055" t="s">
        <v>161</v>
      </c>
      <c r="B2055" s="178">
        <v>3500</v>
      </c>
      <c r="C2055" s="178">
        <v>3148.18</v>
      </c>
      <c r="D2055" s="178">
        <v>3500</v>
      </c>
      <c r="E2055" s="178">
        <v>3120.3</v>
      </c>
      <c r="F2055" s="178">
        <v>1500</v>
      </c>
      <c r="G2055" s="178">
        <v>1341.28</v>
      </c>
      <c r="H2055" s="178">
        <v>1500</v>
      </c>
      <c r="I2055" s="178">
        <v>1366.12</v>
      </c>
    </row>
    <row r="2057" spans="1:9">
      <c r="A2057" t="s">
        <v>165</v>
      </c>
    </row>
    <row r="2058" spans="1:9">
      <c r="A2058" t="s">
        <v>776</v>
      </c>
    </row>
    <row r="2059" spans="1:9">
      <c r="A2059" t="s">
        <v>1893</v>
      </c>
      <c r="B2059" t="s">
        <v>1894</v>
      </c>
      <c r="C2059">
        <v>200</v>
      </c>
      <c r="D2059">
        <v>0</v>
      </c>
      <c r="E2059" s="178">
        <v>6708</v>
      </c>
      <c r="F2059" s="178">
        <v>1000</v>
      </c>
      <c r="G2059">
        <v>600</v>
      </c>
      <c r="H2059" s="178">
        <v>1000</v>
      </c>
      <c r="I2059">
        <v>216.26</v>
      </c>
    </row>
    <row r="2060" spans="1:9">
      <c r="A2060" t="s">
        <v>1895</v>
      </c>
      <c r="B2060">
        <v>0</v>
      </c>
      <c r="C2060">
        <v>0</v>
      </c>
      <c r="D2060" s="178">
        <v>3000</v>
      </c>
      <c r="E2060">
        <v>0</v>
      </c>
      <c r="F2060">
        <v>0</v>
      </c>
      <c r="G2060">
        <v>0</v>
      </c>
      <c r="H2060">
        <v>0</v>
      </c>
      <c r="I2060">
        <v>0</v>
      </c>
    </row>
    <row r="2061" spans="1:9">
      <c r="B2061" t="s">
        <v>753</v>
      </c>
      <c r="C2061" t="s">
        <v>753</v>
      </c>
      <c r="D2061" t="s">
        <v>753</v>
      </c>
      <c r="E2061" t="s">
        <v>753</v>
      </c>
    </row>
    <row r="2062" spans="1:9">
      <c r="F2062" t="s">
        <v>753</v>
      </c>
      <c r="G2062" t="s">
        <v>753</v>
      </c>
      <c r="H2062" t="s">
        <v>753</v>
      </c>
      <c r="I2062" t="s">
        <v>753</v>
      </c>
    </row>
    <row r="2063" spans="1:9">
      <c r="A2063" t="s">
        <v>166</v>
      </c>
      <c r="B2063" s="178">
        <v>3000</v>
      </c>
      <c r="C2063">
        <v>200</v>
      </c>
      <c r="D2063" s="178">
        <v>3000</v>
      </c>
      <c r="E2063" s="178">
        <v>6708</v>
      </c>
      <c r="F2063" s="178">
        <v>1000</v>
      </c>
      <c r="G2063">
        <v>600</v>
      </c>
      <c r="H2063" s="178">
        <v>1000</v>
      </c>
      <c r="I2063">
        <v>216.26</v>
      </c>
    </row>
    <row r="2064" spans="1:9">
      <c r="B2064" t="s">
        <v>760</v>
      </c>
      <c r="C2064" t="s">
        <v>760</v>
      </c>
      <c r="D2064" t="s">
        <v>758</v>
      </c>
    </row>
    <row r="2065" spans="1:9">
      <c r="D2065" t="s">
        <v>772</v>
      </c>
      <c r="E2065" t="s">
        <v>767</v>
      </c>
      <c r="F2065" t="s">
        <v>750</v>
      </c>
      <c r="G2065" t="s">
        <v>767</v>
      </c>
      <c r="H2065" t="s">
        <v>750</v>
      </c>
      <c r="I2065" t="s">
        <v>822</v>
      </c>
    </row>
    <row r="2066" spans="1:9">
      <c r="I2066" t="s">
        <v>765</v>
      </c>
    </row>
    <row r="2068" spans="1:9">
      <c r="A2068" t="s">
        <v>193</v>
      </c>
      <c r="B2068" s="178">
        <v>31052</v>
      </c>
      <c r="C2068" s="178">
        <v>13246.73</v>
      </c>
      <c r="D2068" s="178">
        <v>23532</v>
      </c>
      <c r="E2068" s="178">
        <v>27417.02</v>
      </c>
      <c r="F2068" s="178">
        <v>24870</v>
      </c>
      <c r="G2068" s="178">
        <v>26924.89</v>
      </c>
      <c r="H2068" s="178">
        <v>31129.4</v>
      </c>
      <c r="I2068" s="178">
        <v>28011.11</v>
      </c>
    </row>
    <row r="2069" spans="1:9">
      <c r="A2069" t="s">
        <v>794</v>
      </c>
    </row>
    <row r="2070" spans="1:9">
      <c r="A2070" s="177">
        <v>42298.636805555558</v>
      </c>
      <c r="D2070" t="s">
        <v>795</v>
      </c>
      <c r="E2070" t="s">
        <v>796</v>
      </c>
      <c r="I2070" t="s">
        <v>1896</v>
      </c>
    </row>
    <row r="2071" spans="1:9">
      <c r="D2071" t="s">
        <v>798</v>
      </c>
      <c r="E2071" t="s">
        <v>799</v>
      </c>
    </row>
    <row r="2072" spans="1:9">
      <c r="D2072" t="s">
        <v>800</v>
      </c>
      <c r="E2072" t="s">
        <v>801</v>
      </c>
    </row>
    <row r="2073" spans="1:9">
      <c r="A2073" t="s">
        <v>747</v>
      </c>
    </row>
    <row r="2075" spans="1:9">
      <c r="C2075" t="s">
        <v>802</v>
      </c>
      <c r="E2075" t="s">
        <v>802</v>
      </c>
      <c r="G2075" t="s">
        <v>802</v>
      </c>
      <c r="I2075" t="s">
        <v>802</v>
      </c>
    </row>
    <row r="2076" spans="1:9">
      <c r="B2076" t="s">
        <v>803</v>
      </c>
      <c r="C2076" t="s">
        <v>804</v>
      </c>
      <c r="D2076" t="s">
        <v>805</v>
      </c>
      <c r="E2076" t="s">
        <v>806</v>
      </c>
      <c r="F2076" t="s">
        <v>803</v>
      </c>
      <c r="G2076" t="s">
        <v>807</v>
      </c>
      <c r="H2076" t="s">
        <v>803</v>
      </c>
      <c r="I2076" t="s">
        <v>808</v>
      </c>
    </row>
    <row r="2077" spans="1:9">
      <c r="A2077" t="s">
        <v>970</v>
      </c>
      <c r="B2077" t="s">
        <v>809</v>
      </c>
      <c r="C2077" t="s">
        <v>810</v>
      </c>
      <c r="D2077" t="s">
        <v>811</v>
      </c>
      <c r="E2077" t="s">
        <v>812</v>
      </c>
      <c r="F2077" t="s">
        <v>809</v>
      </c>
      <c r="G2077" t="s">
        <v>812</v>
      </c>
      <c r="H2077" t="s">
        <v>809</v>
      </c>
      <c r="I2077" t="s">
        <v>813</v>
      </c>
    </row>
    <row r="2078" spans="1:9">
      <c r="A2078" t="s">
        <v>814</v>
      </c>
      <c r="B2078" t="s">
        <v>767</v>
      </c>
      <c r="C2078" t="s">
        <v>760</v>
      </c>
      <c r="D2078" t="s">
        <v>760</v>
      </c>
      <c r="E2078" t="s">
        <v>767</v>
      </c>
      <c r="F2078" t="s">
        <v>750</v>
      </c>
      <c r="G2078" t="s">
        <v>767</v>
      </c>
      <c r="H2078" t="s">
        <v>750</v>
      </c>
      <c r="I2078" t="s">
        <v>767</v>
      </c>
    </row>
    <row r="2079" spans="1:9">
      <c r="A2079" t="s">
        <v>147</v>
      </c>
    </row>
    <row r="2080" spans="1:9">
      <c r="A2080" t="s">
        <v>777</v>
      </c>
    </row>
    <row r="2082" spans="1:9">
      <c r="A2082" t="s">
        <v>774</v>
      </c>
    </row>
    <row r="2083" spans="1:9">
      <c r="A2083" t="s">
        <v>767</v>
      </c>
    </row>
    <row r="2084" spans="1:9">
      <c r="A2084" t="s">
        <v>1897</v>
      </c>
      <c r="B2084">
        <v>0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v>0</v>
      </c>
    </row>
    <row r="2085" spans="1:9">
      <c r="A2085" t="s">
        <v>1898</v>
      </c>
      <c r="B2085">
        <v>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v>0</v>
      </c>
    </row>
    <row r="2086" spans="1:9">
      <c r="A2086" t="s">
        <v>1899</v>
      </c>
      <c r="B2086">
        <v>0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v>0</v>
      </c>
    </row>
    <row r="2087" spans="1:9">
      <c r="A2087" t="s">
        <v>1900</v>
      </c>
      <c r="B2087">
        <v>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</row>
    <row r="2088" spans="1:9">
      <c r="A2088" t="s">
        <v>1901</v>
      </c>
      <c r="B2088" t="s">
        <v>1902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0</v>
      </c>
    </row>
    <row r="2089" spans="1:9">
      <c r="A2089" t="s">
        <v>1903</v>
      </c>
      <c r="B2089">
        <v>0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0</v>
      </c>
    </row>
    <row r="2090" spans="1:9">
      <c r="A2090" t="s">
        <v>1904</v>
      </c>
      <c r="B2090" t="s">
        <v>1219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0</v>
      </c>
    </row>
    <row r="2091" spans="1:9">
      <c r="A2091" t="s">
        <v>1905</v>
      </c>
      <c r="B2091" t="s">
        <v>1221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0</v>
      </c>
    </row>
    <row r="2092" spans="1:9">
      <c r="B2092" t="s">
        <v>753</v>
      </c>
      <c r="C2092" t="s">
        <v>753</v>
      </c>
      <c r="D2092" t="s">
        <v>753</v>
      </c>
      <c r="E2092" t="s">
        <v>753</v>
      </c>
    </row>
    <row r="2093" spans="1:9">
      <c r="F2093" t="s">
        <v>753</v>
      </c>
      <c r="G2093" t="s">
        <v>753</v>
      </c>
      <c r="H2093" t="s">
        <v>753</v>
      </c>
      <c r="I2093" t="s">
        <v>753</v>
      </c>
    </row>
    <row r="2094" spans="1:9">
      <c r="A2094" t="s">
        <v>984</v>
      </c>
      <c r="B2094">
        <v>0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v>0</v>
      </c>
    </row>
    <row r="2096" spans="1:9">
      <c r="A2096" t="s">
        <v>170</v>
      </c>
    </row>
    <row r="2097" spans="1:9">
      <c r="A2097" t="s">
        <v>764</v>
      </c>
    </row>
    <row r="2098" spans="1:9">
      <c r="A2098" t="s">
        <v>1906</v>
      </c>
      <c r="B2098">
        <v>0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</row>
    <row r="2099" spans="1:9">
      <c r="A2099" t="s">
        <v>1907</v>
      </c>
      <c r="B2099" t="s">
        <v>1023</v>
      </c>
      <c r="C2099">
        <v>0</v>
      </c>
      <c r="D2099">
        <v>0</v>
      </c>
      <c r="E2099">
        <v>0</v>
      </c>
      <c r="F2099" s="178">
        <v>3900</v>
      </c>
      <c r="G2099" s="178">
        <v>3847.43</v>
      </c>
      <c r="H2099">
        <v>0</v>
      </c>
      <c r="I2099">
        <v>0</v>
      </c>
    </row>
    <row r="2100" spans="1:9">
      <c r="A2100" t="s">
        <v>1908</v>
      </c>
      <c r="B2100" t="s">
        <v>1531</v>
      </c>
      <c r="C2100" s="178">
        <v>7496.72</v>
      </c>
      <c r="D2100" s="178">
        <v>10000</v>
      </c>
      <c r="E2100" s="178">
        <v>3281.68</v>
      </c>
      <c r="F2100">
        <v>0</v>
      </c>
      <c r="G2100">
        <v>0</v>
      </c>
      <c r="H2100">
        <v>0</v>
      </c>
      <c r="I2100">
        <v>0</v>
      </c>
    </row>
    <row r="2101" spans="1:9">
      <c r="A2101" t="s">
        <v>1909</v>
      </c>
      <c r="B2101" t="s">
        <v>1704</v>
      </c>
      <c r="C2101" s="178">
        <v>1999.61</v>
      </c>
      <c r="D2101" s="178">
        <v>2500</v>
      </c>
      <c r="E2101" s="178">
        <v>2730.15</v>
      </c>
      <c r="F2101" s="178">
        <v>2600</v>
      </c>
      <c r="G2101" s="178">
        <v>2546.98</v>
      </c>
      <c r="H2101" s="178">
        <v>3000</v>
      </c>
      <c r="I2101" s="178">
        <v>2851.1</v>
      </c>
    </row>
    <row r="2102" spans="1:9">
      <c r="A2102" t="s">
        <v>1910</v>
      </c>
      <c r="B2102" t="s">
        <v>1128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v>0</v>
      </c>
    </row>
    <row r="2103" spans="1:9">
      <c r="A2103" t="s">
        <v>1911</v>
      </c>
      <c r="B2103">
        <v>0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0</v>
      </c>
    </row>
    <row r="2104" spans="1:9">
      <c r="A2104" t="s">
        <v>1912</v>
      </c>
      <c r="B2104">
        <v>0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v>0</v>
      </c>
    </row>
    <row r="2105" spans="1:9">
      <c r="A2105" t="s">
        <v>1913</v>
      </c>
      <c r="B2105" s="178">
        <v>3100</v>
      </c>
      <c r="C2105" s="178">
        <v>9255</v>
      </c>
      <c r="D2105" s="178">
        <v>6500</v>
      </c>
      <c r="E2105" s="178">
        <v>4139.5</v>
      </c>
      <c r="F2105" s="178">
        <v>13700</v>
      </c>
      <c r="G2105" s="178">
        <v>12705.31</v>
      </c>
      <c r="H2105" s="178">
        <v>8440</v>
      </c>
      <c r="I2105" s="178">
        <v>6735.19</v>
      </c>
    </row>
    <row r="2106" spans="1:9">
      <c r="B2106" t="s">
        <v>753</v>
      </c>
      <c r="C2106" t="s">
        <v>753</v>
      </c>
      <c r="D2106" t="s">
        <v>753</v>
      </c>
      <c r="E2106" t="s">
        <v>753</v>
      </c>
    </row>
    <row r="2107" spans="1:9">
      <c r="F2107" t="s">
        <v>753</v>
      </c>
      <c r="G2107" t="s">
        <v>753</v>
      </c>
      <c r="H2107" t="s">
        <v>753</v>
      </c>
      <c r="I2107" t="s">
        <v>753</v>
      </c>
    </row>
    <row r="2108" spans="1:9">
      <c r="A2108" t="s">
        <v>168</v>
      </c>
      <c r="B2108" s="178">
        <v>10600</v>
      </c>
      <c r="C2108" s="178">
        <v>18751.330000000002</v>
      </c>
      <c r="D2108" s="178">
        <v>19000</v>
      </c>
      <c r="E2108" s="178">
        <v>10151.33</v>
      </c>
      <c r="F2108" s="178">
        <v>20200</v>
      </c>
      <c r="G2108" s="178">
        <v>19099.72</v>
      </c>
      <c r="H2108" s="178">
        <v>11440</v>
      </c>
      <c r="I2108" s="178">
        <v>9586.2900000000009</v>
      </c>
    </row>
    <row r="2110" spans="1:9">
      <c r="A2110" t="s">
        <v>138</v>
      </c>
    </row>
    <row r="2111" spans="1:9">
      <c r="A2111" t="s">
        <v>766</v>
      </c>
    </row>
    <row r="2112" spans="1:9">
      <c r="A2112" t="s">
        <v>1914</v>
      </c>
      <c r="B2112" t="s">
        <v>1915</v>
      </c>
      <c r="C2112" s="178">
        <v>16948.75</v>
      </c>
      <c r="D2112" s="178">
        <v>15000</v>
      </c>
      <c r="E2112" s="178">
        <v>10159.469999999999</v>
      </c>
      <c r="F2112" s="178">
        <v>9099</v>
      </c>
      <c r="G2112" s="178">
        <v>9076.49</v>
      </c>
      <c r="H2112" s="178">
        <v>11314.76</v>
      </c>
      <c r="I2112" s="178">
        <v>11272.88</v>
      </c>
    </row>
    <row r="2113" spans="1:9">
      <c r="A2113" t="s">
        <v>1916</v>
      </c>
      <c r="B2113">
        <v>0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v>0</v>
      </c>
    </row>
    <row r="2114" spans="1:9">
      <c r="A2114" t="s">
        <v>1917</v>
      </c>
      <c r="B2114" s="178">
        <v>90000</v>
      </c>
      <c r="C2114" s="178">
        <v>87311.51</v>
      </c>
      <c r="D2114" s="178">
        <v>85000</v>
      </c>
      <c r="E2114" s="178">
        <v>76213.64</v>
      </c>
      <c r="F2114">
        <v>0</v>
      </c>
      <c r="G2114">
        <v>0</v>
      </c>
      <c r="H2114">
        <v>0</v>
      </c>
      <c r="I2114">
        <v>0</v>
      </c>
    </row>
    <row r="2115" spans="1:9">
      <c r="A2115" t="s">
        <v>1918</v>
      </c>
      <c r="B2115">
        <v>800</v>
      </c>
      <c r="C2115">
        <v>871.96</v>
      </c>
      <c r="D2115" s="178">
        <v>1000</v>
      </c>
      <c r="E2115">
        <v>954.62</v>
      </c>
      <c r="F2115">
        <v>0</v>
      </c>
      <c r="G2115">
        <v>0</v>
      </c>
      <c r="H2115" s="178">
        <v>2250</v>
      </c>
      <c r="I2115" s="178">
        <v>1997.61</v>
      </c>
    </row>
    <row r="2116" spans="1:9">
      <c r="A2116" t="s">
        <v>1919</v>
      </c>
      <c r="B2116" t="s">
        <v>1920</v>
      </c>
      <c r="C2116" s="178">
        <v>6026.41</v>
      </c>
      <c r="D2116" s="178">
        <v>11000</v>
      </c>
      <c r="E2116" s="178">
        <v>13661.44</v>
      </c>
      <c r="F2116" s="178">
        <v>17941</v>
      </c>
      <c r="G2116" s="178">
        <v>17940.599999999999</v>
      </c>
      <c r="H2116" s="178">
        <v>16506.099999999999</v>
      </c>
      <c r="I2116" s="178">
        <v>16506.099999999999</v>
      </c>
    </row>
    <row r="2117" spans="1:9">
      <c r="A2117" t="s">
        <v>1921</v>
      </c>
      <c r="B2117" s="178">
        <v>1000</v>
      </c>
      <c r="C2117">
        <v>450</v>
      </c>
      <c r="D2117" s="178">
        <v>1000</v>
      </c>
      <c r="E2117" s="178">
        <v>1021.45</v>
      </c>
      <c r="F2117" s="178">
        <v>1030</v>
      </c>
      <c r="G2117" s="178">
        <v>1030</v>
      </c>
      <c r="H2117" s="178">
        <v>1110</v>
      </c>
      <c r="I2117" s="178">
        <v>1110</v>
      </c>
    </row>
    <row r="2118" spans="1:9">
      <c r="A2118" t="s">
        <v>1922</v>
      </c>
      <c r="B2118" t="s">
        <v>1923</v>
      </c>
      <c r="C2118">
        <v>0</v>
      </c>
      <c r="D2118" s="178">
        <v>1000</v>
      </c>
      <c r="E2118">
        <v>0</v>
      </c>
      <c r="F2118" s="178">
        <v>1100</v>
      </c>
      <c r="G2118">
        <v>990</v>
      </c>
      <c r="H2118" s="178">
        <v>2010</v>
      </c>
      <c r="I2118" s="178">
        <v>2010</v>
      </c>
    </row>
    <row r="2119" spans="1:9">
      <c r="A2119" t="s">
        <v>1924</v>
      </c>
      <c r="B2119">
        <v>0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v>0</v>
      </c>
    </row>
    <row r="2120" spans="1:9">
      <c r="A2120" t="s">
        <v>1925</v>
      </c>
      <c r="B2120">
        <v>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v>0</v>
      </c>
    </row>
    <row r="2121" spans="1:9">
      <c r="B2121" t="s">
        <v>753</v>
      </c>
      <c r="C2121" t="s">
        <v>753</v>
      </c>
      <c r="D2121" t="s">
        <v>753</v>
      </c>
      <c r="E2121" t="s">
        <v>753</v>
      </c>
    </row>
    <row r="2122" spans="1:9">
      <c r="F2122" t="s">
        <v>753</v>
      </c>
      <c r="G2122" t="s">
        <v>753</v>
      </c>
      <c r="H2122" t="s">
        <v>753</v>
      </c>
      <c r="I2122" t="s">
        <v>753</v>
      </c>
    </row>
    <row r="2123" spans="1:9">
      <c r="A2123" t="s">
        <v>161</v>
      </c>
      <c r="B2123" s="178">
        <v>123800</v>
      </c>
      <c r="C2123" s="178">
        <v>111608.63</v>
      </c>
      <c r="D2123" s="178">
        <v>114000</v>
      </c>
      <c r="E2123" s="178">
        <v>102010.62</v>
      </c>
      <c r="F2123" s="178">
        <v>29170</v>
      </c>
      <c r="G2123" s="178">
        <v>29037.09</v>
      </c>
      <c r="H2123" s="178">
        <v>33190.86</v>
      </c>
      <c r="I2123" s="178">
        <v>32896.589999999997</v>
      </c>
    </row>
    <row r="2125" spans="1:9">
      <c r="A2125" t="s">
        <v>165</v>
      </c>
    </row>
    <row r="2126" spans="1:9">
      <c r="A2126" t="s">
        <v>776</v>
      </c>
    </row>
    <row r="2127" spans="1:9">
      <c r="A2127" t="s">
        <v>1926</v>
      </c>
      <c r="B2127" t="s">
        <v>1927</v>
      </c>
      <c r="C2127">
        <v>0</v>
      </c>
      <c r="D2127" s="178">
        <v>5000</v>
      </c>
      <c r="E2127">
        <v>0</v>
      </c>
      <c r="F2127" s="178">
        <v>1605</v>
      </c>
      <c r="G2127" s="178">
        <v>1400</v>
      </c>
      <c r="H2127" s="178">
        <v>2028.99</v>
      </c>
      <c r="I2127" s="178">
        <v>2028.99</v>
      </c>
    </row>
    <row r="2128" spans="1:9">
      <c r="A2128" t="s">
        <v>1928</v>
      </c>
      <c r="B2128" s="178">
        <v>1000</v>
      </c>
      <c r="C2128" s="178">
        <v>11721.59</v>
      </c>
      <c r="D2128" s="178">
        <v>7525</v>
      </c>
      <c r="E2128">
        <v>874</v>
      </c>
      <c r="F2128">
        <v>125</v>
      </c>
      <c r="G2128">
        <v>122.62</v>
      </c>
      <c r="H2128" s="178">
        <v>1740.15</v>
      </c>
      <c r="I2128" s="178">
        <v>1740.15</v>
      </c>
    </row>
    <row r="2129" spans="1:9">
      <c r="A2129" t="s">
        <v>1929</v>
      </c>
      <c r="B2129" t="s">
        <v>1930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</row>
    <row r="2130" spans="1:9">
      <c r="A2130" t="s">
        <v>1931</v>
      </c>
      <c r="B2130" s="178">
        <v>1000</v>
      </c>
      <c r="C2130">
        <v>108</v>
      </c>
      <c r="D2130" s="178">
        <v>1000</v>
      </c>
      <c r="E2130">
        <v>0</v>
      </c>
      <c r="F2130">
        <v>0</v>
      </c>
      <c r="G2130">
        <v>0</v>
      </c>
      <c r="H2130">
        <v>0</v>
      </c>
      <c r="I2130">
        <v>0</v>
      </c>
    </row>
    <row r="2131" spans="1:9">
      <c r="A2131" t="s">
        <v>1932</v>
      </c>
      <c r="B2131" t="s">
        <v>1933</v>
      </c>
      <c r="C2131">
        <v>0</v>
      </c>
      <c r="D2131" s="178">
        <v>1000</v>
      </c>
      <c r="E2131">
        <v>0</v>
      </c>
      <c r="F2131">
        <v>0</v>
      </c>
      <c r="G2131">
        <v>0</v>
      </c>
      <c r="H2131">
        <v>0</v>
      </c>
      <c r="I2131">
        <v>0</v>
      </c>
    </row>
    <row r="2132" spans="1:9">
      <c r="A2132" t="s">
        <v>1934</v>
      </c>
      <c r="B2132" t="s">
        <v>1935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>
      <c r="A2133" t="s">
        <v>1936</v>
      </c>
      <c r="B2133" s="178">
        <v>10100</v>
      </c>
      <c r="C2133" s="178">
        <v>9942.68</v>
      </c>
      <c r="D2133" s="178">
        <v>10000</v>
      </c>
      <c r="E2133" s="178">
        <v>9547.84</v>
      </c>
      <c r="F2133">
        <v>0</v>
      </c>
      <c r="G2133">
        <v>0</v>
      </c>
      <c r="H2133" s="178">
        <v>7790</v>
      </c>
      <c r="I2133" s="178">
        <v>7200</v>
      </c>
    </row>
    <row r="2134" spans="1:9">
      <c r="B2134" t="s">
        <v>753</v>
      </c>
      <c r="C2134" t="s">
        <v>753</v>
      </c>
      <c r="D2134" t="s">
        <v>753</v>
      </c>
      <c r="E2134" t="s">
        <v>753</v>
      </c>
    </row>
    <row r="2135" spans="1:9">
      <c r="F2135" t="s">
        <v>753</v>
      </c>
      <c r="G2135" t="s">
        <v>753</v>
      </c>
      <c r="H2135" t="s">
        <v>753</v>
      </c>
      <c r="I2135" t="s">
        <v>753</v>
      </c>
    </row>
    <row r="2136" spans="1:9">
      <c r="A2136" t="s">
        <v>166</v>
      </c>
      <c r="B2136" s="178">
        <v>18100</v>
      </c>
      <c r="C2136" s="178">
        <v>21772.27</v>
      </c>
      <c r="D2136" s="178">
        <v>24525</v>
      </c>
      <c r="E2136" s="178">
        <v>10421.84</v>
      </c>
      <c r="F2136" s="178">
        <v>1730</v>
      </c>
      <c r="G2136" s="178">
        <v>1522.62</v>
      </c>
      <c r="H2136" s="178">
        <v>11559.14</v>
      </c>
      <c r="I2136" s="178">
        <v>10969.14</v>
      </c>
    </row>
    <row r="2137" spans="1:9">
      <c r="B2137" t="s">
        <v>760</v>
      </c>
      <c r="C2137" t="s">
        <v>760</v>
      </c>
      <c r="D2137" t="s">
        <v>758</v>
      </c>
    </row>
    <row r="2138" spans="1:9">
      <c r="D2138" t="s">
        <v>772</v>
      </c>
      <c r="E2138" t="s">
        <v>767</v>
      </c>
      <c r="F2138" t="s">
        <v>750</v>
      </c>
      <c r="G2138" t="s">
        <v>767</v>
      </c>
      <c r="H2138" t="s">
        <v>750</v>
      </c>
      <c r="I2138" t="s">
        <v>822</v>
      </c>
    </row>
    <row r="2139" spans="1:9">
      <c r="I2139" t="s">
        <v>765</v>
      </c>
    </row>
    <row r="2141" spans="1:9">
      <c r="A2141" t="s">
        <v>194</v>
      </c>
      <c r="B2141" s="178">
        <v>152500</v>
      </c>
      <c r="C2141" s="178">
        <v>152132.23000000001</v>
      </c>
      <c r="D2141" s="178">
        <v>157525</v>
      </c>
      <c r="E2141" s="178">
        <v>122583.79</v>
      </c>
      <c r="F2141" s="178">
        <v>51100</v>
      </c>
      <c r="G2141" s="178">
        <v>49659.43</v>
      </c>
      <c r="H2141" s="178">
        <v>56190</v>
      </c>
      <c r="I2141" s="178">
        <v>53452.02</v>
      </c>
    </row>
    <row r="2142" spans="1:9">
      <c r="A2142" t="s">
        <v>794</v>
      </c>
    </row>
    <row r="2143" spans="1:9">
      <c r="A2143" s="177">
        <v>42298.636805555558</v>
      </c>
      <c r="D2143" t="s">
        <v>795</v>
      </c>
      <c r="E2143" t="s">
        <v>796</v>
      </c>
      <c r="I2143" t="s">
        <v>1937</v>
      </c>
    </row>
    <row r="2144" spans="1:9">
      <c r="D2144" t="s">
        <v>798</v>
      </c>
      <c r="E2144" t="s">
        <v>799</v>
      </c>
    </row>
    <row r="2145" spans="1:9">
      <c r="D2145" t="s">
        <v>800</v>
      </c>
      <c r="E2145" t="s">
        <v>801</v>
      </c>
    </row>
    <row r="2146" spans="1:9">
      <c r="A2146" t="s">
        <v>747</v>
      </c>
    </row>
    <row r="2148" spans="1:9">
      <c r="C2148" t="s">
        <v>802</v>
      </c>
      <c r="E2148" t="s">
        <v>802</v>
      </c>
      <c r="G2148" t="s">
        <v>802</v>
      </c>
      <c r="I2148" t="s">
        <v>802</v>
      </c>
    </row>
    <row r="2149" spans="1:9">
      <c r="B2149" t="s">
        <v>803</v>
      </c>
      <c r="C2149" t="s">
        <v>804</v>
      </c>
      <c r="D2149" t="s">
        <v>805</v>
      </c>
      <c r="E2149" t="s">
        <v>806</v>
      </c>
      <c r="F2149" t="s">
        <v>803</v>
      </c>
      <c r="G2149" t="s">
        <v>807</v>
      </c>
      <c r="H2149" t="s">
        <v>803</v>
      </c>
      <c r="I2149" t="s">
        <v>808</v>
      </c>
    </row>
    <row r="2150" spans="1:9">
      <c r="A2150" t="s">
        <v>970</v>
      </c>
      <c r="B2150" t="s">
        <v>809</v>
      </c>
      <c r="C2150" t="s">
        <v>810</v>
      </c>
      <c r="D2150" t="s">
        <v>811</v>
      </c>
      <c r="E2150" t="s">
        <v>812</v>
      </c>
      <c r="F2150" t="s">
        <v>809</v>
      </c>
      <c r="G2150" t="s">
        <v>812</v>
      </c>
      <c r="H2150" t="s">
        <v>809</v>
      </c>
      <c r="I2150" t="s">
        <v>813</v>
      </c>
    </row>
    <row r="2151" spans="1:9">
      <c r="A2151" t="s">
        <v>814</v>
      </c>
      <c r="B2151" t="s">
        <v>767</v>
      </c>
      <c r="C2151" t="s">
        <v>760</v>
      </c>
      <c r="D2151" t="s">
        <v>760</v>
      </c>
      <c r="E2151" t="s">
        <v>767</v>
      </c>
      <c r="F2151" t="s">
        <v>750</v>
      </c>
      <c r="G2151" t="s">
        <v>767</v>
      </c>
      <c r="H2151" t="s">
        <v>750</v>
      </c>
      <c r="I2151" t="s">
        <v>767</v>
      </c>
    </row>
    <row r="2152" spans="1:9">
      <c r="A2152" t="s">
        <v>195</v>
      </c>
    </row>
    <row r="2153" spans="1:9">
      <c r="A2153" t="s">
        <v>789</v>
      </c>
    </row>
    <row r="2155" spans="1:9">
      <c r="A2155" t="s">
        <v>774</v>
      </c>
    </row>
    <row r="2156" spans="1:9">
      <c r="A2156" t="s">
        <v>767</v>
      </c>
    </row>
    <row r="2157" spans="1:9">
      <c r="A2157" t="s">
        <v>1938</v>
      </c>
      <c r="B2157" s="178">
        <v>244636</v>
      </c>
      <c r="C2157" s="178">
        <v>216466.14</v>
      </c>
      <c r="D2157" s="178">
        <v>198104</v>
      </c>
      <c r="E2157" s="178">
        <v>248410.29</v>
      </c>
      <c r="F2157" s="178">
        <v>255704</v>
      </c>
      <c r="G2157" s="178">
        <v>205577.11</v>
      </c>
      <c r="H2157" s="178">
        <v>136905.20000000001</v>
      </c>
      <c r="I2157" s="178">
        <v>128762.16</v>
      </c>
    </row>
    <row r="2158" spans="1:9">
      <c r="A2158" t="s">
        <v>1939</v>
      </c>
      <c r="B2158">
        <v>0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</row>
    <row r="2159" spans="1:9">
      <c r="A2159" t="s">
        <v>1940</v>
      </c>
      <c r="B2159" s="178">
        <v>1017</v>
      </c>
      <c r="C2159">
        <v>0</v>
      </c>
      <c r="D2159" s="178">
        <v>1000</v>
      </c>
      <c r="E2159">
        <v>0</v>
      </c>
      <c r="F2159" s="178">
        <v>1000</v>
      </c>
      <c r="G2159">
        <v>121.79</v>
      </c>
      <c r="H2159">
        <v>500</v>
      </c>
      <c r="I2159">
        <v>108.97</v>
      </c>
    </row>
    <row r="2160" spans="1:9">
      <c r="A2160" t="s">
        <v>1941</v>
      </c>
      <c r="B2160" s="178">
        <v>28869</v>
      </c>
      <c r="C2160" s="178">
        <v>25126.06</v>
      </c>
      <c r="D2160" s="178">
        <v>21073</v>
      </c>
      <c r="E2160" s="178">
        <v>25977.35</v>
      </c>
      <c r="F2160" s="178">
        <v>29524</v>
      </c>
      <c r="G2160" s="178">
        <v>24383.200000000001</v>
      </c>
      <c r="H2160" s="178">
        <v>32963</v>
      </c>
      <c r="I2160" s="178">
        <v>19435.62</v>
      </c>
    </row>
    <row r="2161" spans="1:9">
      <c r="A2161" t="s">
        <v>1942</v>
      </c>
      <c r="B2161">
        <v>301</v>
      </c>
      <c r="C2161">
        <v>237.87</v>
      </c>
      <c r="D2161">
        <v>154</v>
      </c>
      <c r="E2161">
        <v>256.68</v>
      </c>
      <c r="F2161">
        <v>257</v>
      </c>
      <c r="G2161">
        <v>206.18</v>
      </c>
      <c r="H2161">
        <v>205</v>
      </c>
      <c r="I2161">
        <v>102.6</v>
      </c>
    </row>
    <row r="2162" spans="1:9">
      <c r="A2162" t="s">
        <v>1943</v>
      </c>
      <c r="B2162" t="s">
        <v>1944</v>
      </c>
      <c r="C2162" s="178">
        <v>12617.1</v>
      </c>
      <c r="D2162" s="178">
        <v>12344</v>
      </c>
      <c r="E2162" s="178">
        <v>15092.95</v>
      </c>
      <c r="F2162" s="178">
        <v>15916</v>
      </c>
      <c r="G2162" s="178">
        <v>12577.07</v>
      </c>
      <c r="H2162" s="178">
        <v>10512</v>
      </c>
      <c r="I2162" s="178">
        <v>7307.56</v>
      </c>
    </row>
    <row r="2163" spans="1:9">
      <c r="A2163" t="s">
        <v>1945</v>
      </c>
      <c r="B2163" s="178">
        <v>3559</v>
      </c>
      <c r="C2163" s="178">
        <v>2950.78</v>
      </c>
      <c r="D2163" s="178">
        <v>2626</v>
      </c>
      <c r="E2163" s="178">
        <v>3529.78</v>
      </c>
      <c r="F2163" s="178">
        <v>3722</v>
      </c>
      <c r="G2163" s="178">
        <v>2941.35</v>
      </c>
      <c r="H2163" s="178">
        <v>2458</v>
      </c>
      <c r="I2163" s="178">
        <v>1709.16</v>
      </c>
    </row>
    <row r="2164" spans="1:9">
      <c r="A2164" t="s">
        <v>1946</v>
      </c>
      <c r="B2164" t="s">
        <v>1947</v>
      </c>
      <c r="C2164" s="178">
        <v>16695.96</v>
      </c>
      <c r="D2164" s="178">
        <v>23012</v>
      </c>
      <c r="E2164" s="178">
        <v>23556.959999999999</v>
      </c>
      <c r="F2164" s="178">
        <v>37077</v>
      </c>
      <c r="G2164" s="178">
        <v>35877</v>
      </c>
      <c r="H2164" s="178">
        <v>17914</v>
      </c>
      <c r="I2164" s="178">
        <v>16481.759999999998</v>
      </c>
    </row>
    <row r="2165" spans="1:9">
      <c r="A2165" t="s">
        <v>1948</v>
      </c>
      <c r="B2165" t="s">
        <v>1949</v>
      </c>
      <c r="C2165">
        <v>885.98</v>
      </c>
      <c r="D2165">
        <v>702</v>
      </c>
      <c r="E2165">
        <v>690.54</v>
      </c>
      <c r="F2165">
        <v>969</v>
      </c>
      <c r="G2165">
        <v>886.93</v>
      </c>
      <c r="H2165" s="178">
        <v>1485</v>
      </c>
      <c r="I2165" s="178">
        <v>1553.91</v>
      </c>
    </row>
    <row r="2166" spans="1:9">
      <c r="B2166" t="s">
        <v>753</v>
      </c>
      <c r="C2166" t="s">
        <v>753</v>
      </c>
      <c r="D2166" t="s">
        <v>753</v>
      </c>
      <c r="E2166" t="s">
        <v>753</v>
      </c>
    </row>
    <row r="2167" spans="1:9">
      <c r="F2167" t="s">
        <v>753</v>
      </c>
      <c r="G2167" t="s">
        <v>753</v>
      </c>
      <c r="H2167" t="s">
        <v>753</v>
      </c>
      <c r="I2167" t="s">
        <v>753</v>
      </c>
    </row>
    <row r="2168" spans="1:9">
      <c r="A2168" t="s">
        <v>984</v>
      </c>
      <c r="B2168" s="178">
        <v>317696</v>
      </c>
      <c r="C2168" s="178">
        <v>274979.89</v>
      </c>
      <c r="D2168" s="178">
        <v>259015</v>
      </c>
      <c r="E2168" s="178">
        <v>317514.55</v>
      </c>
      <c r="F2168" s="178">
        <v>344169</v>
      </c>
      <c r="G2168" s="178">
        <v>282570.63</v>
      </c>
      <c r="H2168" s="178">
        <v>202942.2</v>
      </c>
      <c r="I2168" s="178">
        <v>175461.74</v>
      </c>
    </row>
    <row r="2170" spans="1:9">
      <c r="A2170" t="s">
        <v>170</v>
      </c>
    </row>
    <row r="2171" spans="1:9">
      <c r="A2171" t="s">
        <v>764</v>
      </c>
    </row>
    <row r="2172" spans="1:9">
      <c r="A2172" t="s">
        <v>1950</v>
      </c>
      <c r="B2172" t="s">
        <v>1951</v>
      </c>
      <c r="C2172" s="178">
        <v>6900</v>
      </c>
      <c r="D2172" s="178">
        <v>6000</v>
      </c>
      <c r="E2172" s="178">
        <v>5300</v>
      </c>
      <c r="F2172" s="178">
        <v>6000</v>
      </c>
      <c r="G2172" s="178">
        <v>5050</v>
      </c>
      <c r="H2172" s="178">
        <v>9450</v>
      </c>
      <c r="I2172" s="178">
        <v>4300</v>
      </c>
    </row>
    <row r="2173" spans="1:9">
      <c r="A2173" t="s">
        <v>1952</v>
      </c>
      <c r="B2173" t="s">
        <v>1953</v>
      </c>
      <c r="C2173" s="178">
        <v>113575.17</v>
      </c>
      <c r="D2173" s="178">
        <v>70000</v>
      </c>
      <c r="E2173" s="178">
        <v>58939.3</v>
      </c>
      <c r="F2173" s="178">
        <v>86950</v>
      </c>
      <c r="G2173" s="178">
        <v>13983.25</v>
      </c>
      <c r="H2173" s="178">
        <v>100000</v>
      </c>
      <c r="I2173" s="178">
        <v>56845.279999999999</v>
      </c>
    </row>
    <row r="2174" spans="1:9">
      <c r="A2174" t="s">
        <v>1954</v>
      </c>
      <c r="B2174" t="s">
        <v>1428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500</v>
      </c>
      <c r="I2174">
        <v>0</v>
      </c>
    </row>
    <row r="2175" spans="1:9">
      <c r="A2175" t="s">
        <v>1955</v>
      </c>
      <c r="B2175">
        <v>0</v>
      </c>
      <c r="C2175">
        <v>0</v>
      </c>
      <c r="D2175">
        <v>0</v>
      </c>
      <c r="E2175">
        <v>0</v>
      </c>
      <c r="F2175" s="178">
        <v>2500</v>
      </c>
      <c r="G2175">
        <v>0</v>
      </c>
      <c r="H2175">
        <v>0</v>
      </c>
      <c r="I2175">
        <v>0</v>
      </c>
    </row>
    <row r="2176" spans="1:9">
      <c r="A2176" t="s">
        <v>1956</v>
      </c>
      <c r="B2176">
        <v>0</v>
      </c>
      <c r="C2176">
        <v>0</v>
      </c>
      <c r="D2176">
        <v>0</v>
      </c>
      <c r="E2176">
        <v>0</v>
      </c>
      <c r="F2176" s="178">
        <v>17150</v>
      </c>
      <c r="G2176">
        <v>152</v>
      </c>
      <c r="H2176" s="178">
        <v>10000</v>
      </c>
      <c r="I2176" s="178">
        <v>2925</v>
      </c>
    </row>
    <row r="2177" spans="1:9">
      <c r="A2177" t="s">
        <v>1957</v>
      </c>
      <c r="B2177" t="s">
        <v>1958</v>
      </c>
      <c r="C2177">
        <v>422.4</v>
      </c>
      <c r="D2177">
        <v>400</v>
      </c>
      <c r="E2177">
        <v>87.42</v>
      </c>
      <c r="F2177" s="178">
        <v>1000</v>
      </c>
      <c r="G2177">
        <v>662.11</v>
      </c>
      <c r="H2177" s="178">
        <v>2869.95</v>
      </c>
      <c r="I2177">
        <v>143.79</v>
      </c>
    </row>
    <row r="2178" spans="1:9">
      <c r="A2178" t="s">
        <v>1959</v>
      </c>
      <c r="B2178" t="s">
        <v>1960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v>0</v>
      </c>
    </row>
    <row r="2179" spans="1:9">
      <c r="A2179" t="s">
        <v>1961</v>
      </c>
      <c r="B2179" t="s">
        <v>1962</v>
      </c>
      <c r="C2179">
        <v>0</v>
      </c>
      <c r="D2179" s="178">
        <v>1000</v>
      </c>
      <c r="E2179">
        <v>0</v>
      </c>
      <c r="F2179" s="178">
        <v>1000</v>
      </c>
      <c r="G2179">
        <v>750</v>
      </c>
      <c r="H2179">
        <v>0</v>
      </c>
      <c r="I2179">
        <v>0</v>
      </c>
    </row>
    <row r="2180" spans="1:9">
      <c r="A2180" t="s">
        <v>1963</v>
      </c>
      <c r="B2180" s="178">
        <v>1800</v>
      </c>
      <c r="C2180" s="178">
        <v>1476.47</v>
      </c>
      <c r="D2180" s="178">
        <v>1500</v>
      </c>
      <c r="E2180" s="178">
        <v>1565.43</v>
      </c>
      <c r="F2180" s="178">
        <v>1800</v>
      </c>
      <c r="G2180" s="178">
        <v>1787.02</v>
      </c>
      <c r="H2180">
        <v>617.96</v>
      </c>
      <c r="I2180">
        <v>767.15</v>
      </c>
    </row>
    <row r="2181" spans="1:9">
      <c r="A2181" t="s">
        <v>1964</v>
      </c>
      <c r="B2181" s="178">
        <v>5000</v>
      </c>
      <c r="C2181" s="178">
        <v>5253.68</v>
      </c>
      <c r="D2181" s="178">
        <v>5000</v>
      </c>
      <c r="E2181" s="178">
        <v>6531.69</v>
      </c>
      <c r="F2181">
        <v>0</v>
      </c>
      <c r="G2181">
        <v>0</v>
      </c>
      <c r="H2181">
        <v>0</v>
      </c>
      <c r="I2181">
        <v>0</v>
      </c>
    </row>
    <row r="2182" spans="1:9">
      <c r="A2182" t="s">
        <v>1965</v>
      </c>
      <c r="B2182" s="178">
        <v>3000</v>
      </c>
      <c r="C2182" s="178">
        <v>4450.28</v>
      </c>
      <c r="D2182" s="178">
        <v>5000</v>
      </c>
      <c r="E2182" s="178">
        <v>3265.6</v>
      </c>
      <c r="F2182" s="178">
        <v>2500</v>
      </c>
      <c r="G2182" s="178">
        <v>2236.6</v>
      </c>
      <c r="H2182" s="178">
        <v>2500</v>
      </c>
      <c r="I2182" s="178">
        <v>2394.4</v>
      </c>
    </row>
    <row r="2183" spans="1:9">
      <c r="A2183" t="s">
        <v>1966</v>
      </c>
      <c r="B2183" t="s">
        <v>1967</v>
      </c>
      <c r="C2183">
        <v>280</v>
      </c>
      <c r="D2183" s="178">
        <v>1000</v>
      </c>
      <c r="E2183">
        <v>513.67999999999995</v>
      </c>
      <c r="F2183" s="178">
        <v>1000</v>
      </c>
      <c r="G2183">
        <v>476.42</v>
      </c>
      <c r="H2183" s="178">
        <v>1000</v>
      </c>
      <c r="I2183">
        <v>64.8</v>
      </c>
    </row>
    <row r="2184" spans="1:9">
      <c r="A2184" t="s">
        <v>1968</v>
      </c>
      <c r="B2184">
        <v>900</v>
      </c>
      <c r="C2184" s="178">
        <v>2336.2399999999998</v>
      </c>
      <c r="D2184" s="178">
        <v>6000</v>
      </c>
      <c r="E2184" s="178">
        <v>3874.21</v>
      </c>
      <c r="F2184" s="178">
        <v>2225</v>
      </c>
      <c r="G2184">
        <v>758.98</v>
      </c>
      <c r="H2184" s="178">
        <v>2520</v>
      </c>
      <c r="I2184">
        <v>0</v>
      </c>
    </row>
    <row r="2185" spans="1:9">
      <c r="A2185" t="s">
        <v>1969</v>
      </c>
      <c r="B2185" s="178">
        <v>1100</v>
      </c>
      <c r="C2185" s="178">
        <v>1165</v>
      </c>
      <c r="D2185" s="178">
        <v>3000</v>
      </c>
      <c r="E2185" s="178">
        <v>3951</v>
      </c>
      <c r="F2185" s="178">
        <v>2650</v>
      </c>
      <c r="G2185" s="178">
        <v>2370</v>
      </c>
      <c r="H2185">
        <v>905</v>
      </c>
      <c r="I2185">
        <v>150</v>
      </c>
    </row>
    <row r="2186" spans="1:9">
      <c r="A2186" t="s">
        <v>1970</v>
      </c>
      <c r="B2186" t="s">
        <v>1971</v>
      </c>
      <c r="C2186" s="178">
        <v>5764.39</v>
      </c>
      <c r="D2186" s="178">
        <v>6000</v>
      </c>
      <c r="E2186" s="178">
        <v>4278.3599999999997</v>
      </c>
      <c r="F2186" s="178">
        <v>3275</v>
      </c>
      <c r="G2186" s="178">
        <v>2983.19</v>
      </c>
      <c r="H2186" s="178">
        <v>1885</v>
      </c>
      <c r="I2186" s="178">
        <v>1900</v>
      </c>
    </row>
    <row r="2187" spans="1:9">
      <c r="A2187" t="s">
        <v>1972</v>
      </c>
      <c r="B2187" s="178">
        <v>20500</v>
      </c>
      <c r="C2187" s="178">
        <v>38300</v>
      </c>
      <c r="D2187" s="178">
        <v>28000</v>
      </c>
      <c r="E2187" s="178">
        <v>28968</v>
      </c>
      <c r="F2187" s="178">
        <v>3000</v>
      </c>
      <c r="G2187" s="178">
        <v>2348.5</v>
      </c>
      <c r="H2187">
        <v>0</v>
      </c>
      <c r="I2187">
        <v>0</v>
      </c>
    </row>
    <row r="2188" spans="1:9">
      <c r="A2188" t="s">
        <v>1973</v>
      </c>
      <c r="B2188" s="178">
        <v>20000</v>
      </c>
      <c r="C2188" s="178">
        <v>19913.2</v>
      </c>
      <c r="D2188" s="178">
        <v>30000</v>
      </c>
      <c r="E2188" s="178">
        <v>4187.75</v>
      </c>
      <c r="F2188" s="178">
        <v>3800</v>
      </c>
      <c r="G2188">
        <v>351</v>
      </c>
      <c r="H2188">
        <v>0</v>
      </c>
      <c r="I2188">
        <v>0</v>
      </c>
    </row>
    <row r="2189" spans="1:9">
      <c r="A2189" t="s">
        <v>1974</v>
      </c>
      <c r="B2189" s="178">
        <v>4000</v>
      </c>
      <c r="C2189">
        <v>60.31</v>
      </c>
      <c r="D2189" s="178">
        <v>4000</v>
      </c>
      <c r="E2189">
        <v>0</v>
      </c>
      <c r="F2189" s="178">
        <v>2250</v>
      </c>
      <c r="G2189" s="178">
        <v>1751.82</v>
      </c>
      <c r="H2189">
        <v>817.5</v>
      </c>
      <c r="I2189">
        <v>394.71</v>
      </c>
    </row>
    <row r="2190" spans="1:9">
      <c r="A2190" t="s">
        <v>1975</v>
      </c>
      <c r="B2190">
        <v>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0</v>
      </c>
    </row>
    <row r="2191" spans="1:9">
      <c r="B2191" t="s">
        <v>753</v>
      </c>
      <c r="C2191" t="s">
        <v>753</v>
      </c>
      <c r="D2191" t="s">
        <v>753</v>
      </c>
      <c r="E2191" t="s">
        <v>753</v>
      </c>
    </row>
    <row r="2192" spans="1:9">
      <c r="F2192" t="s">
        <v>753</v>
      </c>
      <c r="G2192" t="s">
        <v>753</v>
      </c>
      <c r="H2192" t="s">
        <v>753</v>
      </c>
      <c r="I2192" t="s">
        <v>753</v>
      </c>
    </row>
    <row r="2193" spans="1:9">
      <c r="A2193" t="s">
        <v>168</v>
      </c>
      <c r="B2193" s="178">
        <v>204400</v>
      </c>
      <c r="C2193" s="178">
        <v>199897.14</v>
      </c>
      <c r="D2193" s="178">
        <v>166900</v>
      </c>
      <c r="E2193" s="178">
        <v>121462.44</v>
      </c>
      <c r="F2193" s="178">
        <v>137100</v>
      </c>
      <c r="G2193" s="178">
        <v>35660.89</v>
      </c>
      <c r="H2193" s="178">
        <v>133065.41</v>
      </c>
      <c r="I2193" s="178">
        <v>69885.13</v>
      </c>
    </row>
    <row r="2195" spans="1:9">
      <c r="A2195" t="s">
        <v>138</v>
      </c>
    </row>
    <row r="2196" spans="1:9">
      <c r="A2196" t="s">
        <v>766</v>
      </c>
    </row>
    <row r="2197" spans="1:9">
      <c r="A2197" t="s">
        <v>1976</v>
      </c>
      <c r="B2197" s="178">
        <v>6000</v>
      </c>
      <c r="C2197" s="178">
        <v>8248.44</v>
      </c>
      <c r="D2197" s="178">
        <v>10000</v>
      </c>
      <c r="E2197" s="178">
        <v>3890.27</v>
      </c>
      <c r="F2197" s="178">
        <v>4000</v>
      </c>
      <c r="G2197" s="178">
        <v>3143.2</v>
      </c>
      <c r="H2197" s="178">
        <v>3500.31</v>
      </c>
      <c r="I2197" s="178">
        <v>1488.92</v>
      </c>
    </row>
    <row r="2198" spans="1:9">
      <c r="A2198" t="s">
        <v>1977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</row>
    <row r="2199" spans="1:9">
      <c r="A2199" t="s">
        <v>1978</v>
      </c>
      <c r="B2199" t="s">
        <v>1890</v>
      </c>
      <c r="C2199" s="178">
        <v>1702.08</v>
      </c>
      <c r="D2199" s="178">
        <v>1500</v>
      </c>
      <c r="E2199" s="178">
        <v>1900.64</v>
      </c>
      <c r="F2199" s="178">
        <v>1500</v>
      </c>
      <c r="G2199" s="178">
        <v>1442.25</v>
      </c>
      <c r="H2199" s="178">
        <v>1425</v>
      </c>
      <c r="I2199">
        <v>185.81</v>
      </c>
    </row>
    <row r="2200" spans="1:9">
      <c r="A2200" t="s">
        <v>1979</v>
      </c>
      <c r="B2200">
        <v>300</v>
      </c>
      <c r="C2200">
        <v>0</v>
      </c>
      <c r="D2200">
        <v>300</v>
      </c>
      <c r="E2200">
        <v>0</v>
      </c>
      <c r="F2200">
        <v>300</v>
      </c>
      <c r="G2200">
        <v>0</v>
      </c>
      <c r="H2200">
        <v>0</v>
      </c>
      <c r="I2200">
        <v>0</v>
      </c>
    </row>
    <row r="2201" spans="1:9">
      <c r="A2201" t="s">
        <v>1980</v>
      </c>
      <c r="B2201" t="s">
        <v>1981</v>
      </c>
      <c r="C2201">
        <v>0</v>
      </c>
      <c r="D2201">
        <v>900</v>
      </c>
      <c r="E2201" s="178">
        <v>2545.3200000000002</v>
      </c>
      <c r="F2201">
        <v>900</v>
      </c>
      <c r="G2201">
        <v>283.2</v>
      </c>
      <c r="H2201">
        <v>504</v>
      </c>
      <c r="I2201">
        <v>179.49</v>
      </c>
    </row>
    <row r="2202" spans="1:9">
      <c r="A2202" t="s">
        <v>1982</v>
      </c>
      <c r="B2202">
        <v>0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</row>
    <row r="2203" spans="1:9">
      <c r="A2203" t="s">
        <v>1983</v>
      </c>
      <c r="B2203" t="s">
        <v>1984</v>
      </c>
      <c r="C2203">
        <v>541.26</v>
      </c>
      <c r="D2203">
        <v>500</v>
      </c>
      <c r="E2203" s="178">
        <v>1258.8900000000001</v>
      </c>
      <c r="F2203">
        <v>500</v>
      </c>
      <c r="G2203">
        <v>283</v>
      </c>
      <c r="H2203">
        <v>500</v>
      </c>
      <c r="I2203">
        <v>0</v>
      </c>
    </row>
    <row r="2204" spans="1:9">
      <c r="A2204" t="s">
        <v>1985</v>
      </c>
      <c r="B2204" s="178">
        <v>1000</v>
      </c>
      <c r="C2204">
        <v>704.19</v>
      </c>
      <c r="D2204">
        <v>750</v>
      </c>
      <c r="E2204">
        <v>461.56</v>
      </c>
      <c r="F2204">
        <v>200</v>
      </c>
      <c r="G2204">
        <v>31.33</v>
      </c>
      <c r="H2204">
        <v>0</v>
      </c>
      <c r="I2204">
        <v>0</v>
      </c>
    </row>
    <row r="2205" spans="1:9">
      <c r="A2205" t="s">
        <v>1986</v>
      </c>
      <c r="B2205">
        <v>250</v>
      </c>
      <c r="C2205">
        <v>174.99</v>
      </c>
      <c r="D2205">
        <v>250</v>
      </c>
      <c r="E2205">
        <v>243.99</v>
      </c>
      <c r="F2205">
        <v>600</v>
      </c>
      <c r="G2205">
        <v>280.95</v>
      </c>
      <c r="H2205">
        <v>112</v>
      </c>
      <c r="I2205">
        <v>0</v>
      </c>
    </row>
    <row r="2206" spans="1:9">
      <c r="A2206" t="s">
        <v>1987</v>
      </c>
      <c r="B2206">
        <v>300</v>
      </c>
      <c r="C2206">
        <v>176.8</v>
      </c>
      <c r="D2206">
        <v>250</v>
      </c>
      <c r="E2206">
        <v>120.45</v>
      </c>
      <c r="F2206">
        <v>600</v>
      </c>
      <c r="G2206">
        <v>622.17999999999995</v>
      </c>
      <c r="H2206">
        <v>362.93</v>
      </c>
      <c r="I2206">
        <v>154.09</v>
      </c>
    </row>
    <row r="2207" spans="1:9">
      <c r="B2207" t="s">
        <v>753</v>
      </c>
      <c r="C2207" t="s">
        <v>753</v>
      </c>
      <c r="D2207" t="s">
        <v>753</v>
      </c>
      <c r="E2207" t="s">
        <v>753</v>
      </c>
    </row>
    <row r="2208" spans="1:9">
      <c r="F2208" t="s">
        <v>753</v>
      </c>
      <c r="G2208" t="s">
        <v>753</v>
      </c>
      <c r="H2208" t="s">
        <v>753</v>
      </c>
      <c r="I2208" t="s">
        <v>753</v>
      </c>
    </row>
    <row r="2209" spans="1:9">
      <c r="A2209" t="s">
        <v>161</v>
      </c>
      <c r="B2209" s="178">
        <v>10600</v>
      </c>
      <c r="C2209" s="178">
        <v>11547.76</v>
      </c>
      <c r="D2209" s="178">
        <v>14450</v>
      </c>
      <c r="E2209" s="178">
        <v>10421.120000000001</v>
      </c>
      <c r="F2209" s="178">
        <v>8600</v>
      </c>
      <c r="G2209" s="178">
        <v>6086.11</v>
      </c>
      <c r="H2209" s="178">
        <v>6404.24</v>
      </c>
      <c r="I2209" s="178">
        <v>2008.31</v>
      </c>
    </row>
    <row r="2210" spans="1:9">
      <c r="A2210" t="s">
        <v>794</v>
      </c>
    </row>
    <row r="2211" spans="1:9">
      <c r="A2211" s="177">
        <v>42298.636805555558</v>
      </c>
      <c r="D2211" t="s">
        <v>795</v>
      </c>
      <c r="E2211" t="s">
        <v>796</v>
      </c>
      <c r="I2211" t="s">
        <v>1988</v>
      </c>
    </row>
    <row r="2212" spans="1:9">
      <c r="D2212" t="s">
        <v>798</v>
      </c>
      <c r="E2212" t="s">
        <v>799</v>
      </c>
    </row>
    <row r="2213" spans="1:9">
      <c r="D2213" t="s">
        <v>800</v>
      </c>
      <c r="E2213" t="s">
        <v>801</v>
      </c>
    </row>
    <row r="2214" spans="1:9">
      <c r="A2214" t="s">
        <v>747</v>
      </c>
    </row>
    <row r="2216" spans="1:9">
      <c r="C2216" t="s">
        <v>802</v>
      </c>
      <c r="E2216" t="s">
        <v>802</v>
      </c>
      <c r="G2216" t="s">
        <v>802</v>
      </c>
      <c r="I2216" t="s">
        <v>802</v>
      </c>
    </row>
    <row r="2217" spans="1:9">
      <c r="B2217" t="s">
        <v>803</v>
      </c>
      <c r="C2217" t="s">
        <v>804</v>
      </c>
      <c r="D2217" t="s">
        <v>805</v>
      </c>
      <c r="E2217" t="s">
        <v>806</v>
      </c>
      <c r="F2217" t="s">
        <v>803</v>
      </c>
      <c r="G2217" t="s">
        <v>807</v>
      </c>
      <c r="H2217" t="s">
        <v>803</v>
      </c>
      <c r="I2217" t="s">
        <v>808</v>
      </c>
    </row>
    <row r="2218" spans="1:9">
      <c r="A2218" t="s">
        <v>970</v>
      </c>
      <c r="B2218" t="s">
        <v>809</v>
      </c>
      <c r="C2218" t="s">
        <v>810</v>
      </c>
      <c r="D2218" t="s">
        <v>811</v>
      </c>
      <c r="E2218" t="s">
        <v>812</v>
      </c>
      <c r="F2218" t="s">
        <v>809</v>
      </c>
      <c r="G2218" t="s">
        <v>812</v>
      </c>
      <c r="H2218" t="s">
        <v>809</v>
      </c>
      <c r="I2218" t="s">
        <v>813</v>
      </c>
    </row>
    <row r="2219" spans="1:9">
      <c r="A2219" t="s">
        <v>814</v>
      </c>
      <c r="B2219" t="s">
        <v>767</v>
      </c>
      <c r="C2219" t="s">
        <v>760</v>
      </c>
      <c r="D2219" t="s">
        <v>760</v>
      </c>
      <c r="E2219" t="s">
        <v>767</v>
      </c>
      <c r="F2219" t="s">
        <v>750</v>
      </c>
      <c r="G2219" t="s">
        <v>767</v>
      </c>
      <c r="H2219" t="s">
        <v>750</v>
      </c>
      <c r="I2219" t="s">
        <v>767</v>
      </c>
    </row>
    <row r="2221" spans="1:9">
      <c r="A2221" t="s">
        <v>165</v>
      </c>
    </row>
    <row r="2222" spans="1:9">
      <c r="A2222" t="s">
        <v>776</v>
      </c>
    </row>
    <row r="2223" spans="1:9">
      <c r="A2223" t="s">
        <v>1989</v>
      </c>
      <c r="B2223" t="s">
        <v>1563</v>
      </c>
      <c r="C2223">
        <v>0</v>
      </c>
      <c r="D2223" s="178">
        <v>1000</v>
      </c>
      <c r="E2223">
        <v>198.97</v>
      </c>
      <c r="F2223" s="178">
        <v>2100</v>
      </c>
      <c r="G2223" s="178">
        <v>2051.9</v>
      </c>
      <c r="H2223">
        <v>525</v>
      </c>
      <c r="I2223">
        <v>275</v>
      </c>
    </row>
    <row r="2224" spans="1:9">
      <c r="A2224" t="s">
        <v>1990</v>
      </c>
      <c r="B2224">
        <v>0</v>
      </c>
      <c r="C2224" s="178">
        <v>1115.79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</row>
    <row r="2225" spans="1:9">
      <c r="A2225" t="s">
        <v>1991</v>
      </c>
      <c r="B2225" s="178">
        <v>2000</v>
      </c>
      <c r="C2225">
        <v>227.04</v>
      </c>
      <c r="D2225" s="178">
        <v>25000</v>
      </c>
      <c r="E2225">
        <v>0</v>
      </c>
      <c r="F2225">
        <v>0</v>
      </c>
      <c r="G2225">
        <v>0</v>
      </c>
      <c r="H2225">
        <v>0</v>
      </c>
      <c r="I2225">
        <v>0</v>
      </c>
    </row>
    <row r="2226" spans="1:9">
      <c r="B2226" t="s">
        <v>753</v>
      </c>
      <c r="C2226" t="s">
        <v>753</v>
      </c>
      <c r="D2226" t="s">
        <v>753</v>
      </c>
      <c r="E2226" t="s">
        <v>753</v>
      </c>
    </row>
    <row r="2227" spans="1:9">
      <c r="F2227" t="s">
        <v>753</v>
      </c>
      <c r="G2227" t="s">
        <v>753</v>
      </c>
      <c r="H2227" t="s">
        <v>753</v>
      </c>
      <c r="I2227" t="s">
        <v>753</v>
      </c>
    </row>
    <row r="2228" spans="1:9">
      <c r="A2228" t="s">
        <v>166</v>
      </c>
      <c r="B2228" s="178">
        <v>3000</v>
      </c>
      <c r="C2228" s="178">
        <v>1342.83</v>
      </c>
      <c r="D2228" s="178">
        <v>26000</v>
      </c>
      <c r="E2228">
        <v>198.97</v>
      </c>
      <c r="F2228" s="178">
        <v>2100</v>
      </c>
      <c r="G2228" s="178">
        <v>2051.9</v>
      </c>
      <c r="H2228">
        <v>525</v>
      </c>
      <c r="I2228">
        <v>275</v>
      </c>
    </row>
    <row r="2229" spans="1:9">
      <c r="B2229" t="s">
        <v>760</v>
      </c>
      <c r="C2229" t="s">
        <v>760</v>
      </c>
      <c r="D2229" t="s">
        <v>758</v>
      </c>
    </row>
    <row r="2230" spans="1:9">
      <c r="D2230" t="s">
        <v>772</v>
      </c>
      <c r="E2230" t="s">
        <v>767</v>
      </c>
      <c r="F2230" t="s">
        <v>750</v>
      </c>
      <c r="G2230" t="s">
        <v>767</v>
      </c>
      <c r="H2230" t="s">
        <v>750</v>
      </c>
      <c r="I2230" t="s">
        <v>822</v>
      </c>
    </row>
    <row r="2231" spans="1:9">
      <c r="I2231" t="s">
        <v>765</v>
      </c>
    </row>
    <row r="2233" spans="1:9">
      <c r="A2233" t="s">
        <v>196</v>
      </c>
      <c r="B2233" s="178">
        <v>535696</v>
      </c>
      <c r="C2233" s="178">
        <v>487767.62</v>
      </c>
      <c r="D2233" s="178">
        <v>466365</v>
      </c>
      <c r="E2233" s="178">
        <v>449597.08</v>
      </c>
      <c r="F2233" s="178">
        <v>491969</v>
      </c>
      <c r="G2233" s="178">
        <v>326369.53000000003</v>
      </c>
      <c r="H2233" s="178">
        <v>342936.85</v>
      </c>
      <c r="I2233" s="178">
        <v>247630.18</v>
      </c>
    </row>
    <row r="2234" spans="1:9">
      <c r="A2234" t="s">
        <v>794</v>
      </c>
    </row>
    <row r="2235" spans="1:9">
      <c r="A2235" s="177">
        <v>42298.636805555558</v>
      </c>
      <c r="D2235" t="s">
        <v>795</v>
      </c>
      <c r="E2235" t="s">
        <v>796</v>
      </c>
      <c r="I2235" t="s">
        <v>1992</v>
      </c>
    </row>
    <row r="2236" spans="1:9">
      <c r="D2236" t="s">
        <v>798</v>
      </c>
      <c r="E2236" t="s">
        <v>799</v>
      </c>
    </row>
    <row r="2237" spans="1:9">
      <c r="D2237" t="s">
        <v>800</v>
      </c>
      <c r="E2237" t="s">
        <v>801</v>
      </c>
    </row>
    <row r="2238" spans="1:9">
      <c r="A2238" t="s">
        <v>747</v>
      </c>
    </row>
    <row r="2240" spans="1:9">
      <c r="C2240" t="s">
        <v>802</v>
      </c>
      <c r="E2240" t="s">
        <v>802</v>
      </c>
      <c r="G2240" t="s">
        <v>802</v>
      </c>
      <c r="I2240" t="s">
        <v>802</v>
      </c>
    </row>
    <row r="2241" spans="1:9">
      <c r="B2241" t="s">
        <v>803</v>
      </c>
      <c r="C2241" t="s">
        <v>804</v>
      </c>
      <c r="D2241" t="s">
        <v>805</v>
      </c>
      <c r="E2241" t="s">
        <v>806</v>
      </c>
      <c r="F2241" t="s">
        <v>803</v>
      </c>
      <c r="G2241" t="s">
        <v>807</v>
      </c>
      <c r="H2241" t="s">
        <v>803</v>
      </c>
      <c r="I2241" t="s">
        <v>808</v>
      </c>
    </row>
    <row r="2242" spans="1:9">
      <c r="A2242" t="s">
        <v>970</v>
      </c>
      <c r="B2242" t="s">
        <v>809</v>
      </c>
      <c r="C2242" t="s">
        <v>810</v>
      </c>
      <c r="D2242" t="s">
        <v>811</v>
      </c>
      <c r="E2242" t="s">
        <v>812</v>
      </c>
      <c r="F2242" t="s">
        <v>809</v>
      </c>
      <c r="G2242" t="s">
        <v>812</v>
      </c>
      <c r="H2242" t="s">
        <v>809</v>
      </c>
      <c r="I2242" t="s">
        <v>813</v>
      </c>
    </row>
    <row r="2243" spans="1:9">
      <c r="A2243" t="s">
        <v>814</v>
      </c>
      <c r="B2243" t="s">
        <v>767</v>
      </c>
      <c r="C2243" t="s">
        <v>760</v>
      </c>
      <c r="D2243" t="s">
        <v>760</v>
      </c>
      <c r="E2243" t="s">
        <v>767</v>
      </c>
      <c r="F2243" t="s">
        <v>750</v>
      </c>
      <c r="G2243" t="s">
        <v>767</v>
      </c>
      <c r="H2243" t="s">
        <v>750</v>
      </c>
      <c r="I2243" t="s">
        <v>767</v>
      </c>
    </row>
    <row r="2244" spans="1:9">
      <c r="A2244" t="s">
        <v>621</v>
      </c>
    </row>
    <row r="2245" spans="1:9">
      <c r="A2245" t="s">
        <v>784</v>
      </c>
    </row>
    <row r="2247" spans="1:9">
      <c r="A2247" t="s">
        <v>774</v>
      </c>
    </row>
    <row r="2248" spans="1:9">
      <c r="A2248" t="s">
        <v>767</v>
      </c>
    </row>
    <row r="2249" spans="1:9">
      <c r="A2249" t="s">
        <v>1993</v>
      </c>
      <c r="B2249" s="178">
        <v>159338</v>
      </c>
      <c r="C2249" s="178">
        <v>159879.82</v>
      </c>
      <c r="D2249" s="178">
        <v>158577</v>
      </c>
      <c r="E2249" s="178">
        <v>156901.89000000001</v>
      </c>
      <c r="F2249" s="178">
        <v>164130</v>
      </c>
      <c r="G2249" s="178">
        <v>157082.17000000001</v>
      </c>
      <c r="H2249" s="178">
        <v>133977.79999999999</v>
      </c>
      <c r="I2249" s="178">
        <v>130211.22</v>
      </c>
    </row>
    <row r="2250" spans="1:9">
      <c r="A2250" t="s">
        <v>1994</v>
      </c>
      <c r="B2250" s="178">
        <v>1525</v>
      </c>
      <c r="C2250">
        <v>0</v>
      </c>
      <c r="D2250">
        <v>0</v>
      </c>
      <c r="E2250">
        <v>350.89</v>
      </c>
      <c r="F2250" s="178">
        <v>1500</v>
      </c>
      <c r="G2250">
        <v>686.87</v>
      </c>
      <c r="H2250" s="178">
        <v>1500</v>
      </c>
      <c r="I2250">
        <v>16.920000000000002</v>
      </c>
    </row>
    <row r="2251" spans="1:9">
      <c r="A2251" t="s">
        <v>1995</v>
      </c>
      <c r="B2251" s="178">
        <v>16159</v>
      </c>
      <c r="C2251" s="178">
        <v>26570.959999999999</v>
      </c>
      <c r="D2251" s="178">
        <v>29083</v>
      </c>
      <c r="E2251" s="178">
        <v>27557.52</v>
      </c>
      <c r="F2251" s="178">
        <v>38695</v>
      </c>
      <c r="G2251" s="178">
        <v>35367.72</v>
      </c>
      <c r="H2251" s="178">
        <v>49959</v>
      </c>
      <c r="I2251" s="178">
        <v>25602.26</v>
      </c>
    </row>
    <row r="2252" spans="1:9">
      <c r="A2252" t="s">
        <v>1996</v>
      </c>
      <c r="B2252">
        <v>204</v>
      </c>
      <c r="C2252">
        <v>155.88</v>
      </c>
      <c r="D2252">
        <v>144</v>
      </c>
      <c r="E2252">
        <v>136.91999999999999</v>
      </c>
      <c r="F2252">
        <v>205</v>
      </c>
      <c r="G2252">
        <v>162.87</v>
      </c>
      <c r="H2252">
        <v>205</v>
      </c>
      <c r="I2252">
        <v>111.16</v>
      </c>
    </row>
    <row r="2253" spans="1:9">
      <c r="A2253" t="s">
        <v>1997</v>
      </c>
      <c r="B2253" t="s">
        <v>1998</v>
      </c>
      <c r="C2253" s="178">
        <v>9620.15</v>
      </c>
      <c r="D2253" s="178">
        <v>9832</v>
      </c>
      <c r="E2253" s="178">
        <v>9323.84</v>
      </c>
      <c r="F2253" s="178">
        <v>9959</v>
      </c>
      <c r="G2253" s="178">
        <v>9312.4500000000007</v>
      </c>
      <c r="H2253" s="178">
        <v>9959</v>
      </c>
      <c r="I2253" s="178">
        <v>7136.82</v>
      </c>
    </row>
    <row r="2254" spans="1:9">
      <c r="A2254" t="s">
        <v>1999</v>
      </c>
      <c r="B2254" s="178">
        <v>2332</v>
      </c>
      <c r="C2254" s="178">
        <v>2249.7800000000002</v>
      </c>
      <c r="D2254" s="178">
        <v>2299</v>
      </c>
      <c r="E2254" s="178">
        <v>2180.62</v>
      </c>
      <c r="F2254" s="178">
        <v>2329</v>
      </c>
      <c r="G2254" s="178">
        <v>2177.86</v>
      </c>
      <c r="H2254" s="178">
        <v>2329</v>
      </c>
      <c r="I2254" s="178">
        <v>1669.01</v>
      </c>
    </row>
    <row r="2255" spans="1:9">
      <c r="A2255" t="s">
        <v>2000</v>
      </c>
      <c r="B2255" t="s">
        <v>2001</v>
      </c>
      <c r="C2255" s="178">
        <v>21648.959999999999</v>
      </c>
      <c r="D2255" s="178">
        <v>22298</v>
      </c>
      <c r="E2255" s="178">
        <v>22842.959999999999</v>
      </c>
      <c r="F2255" s="178">
        <v>18678</v>
      </c>
      <c r="G2255" s="178">
        <v>17478</v>
      </c>
      <c r="H2255" s="178">
        <v>18017</v>
      </c>
      <c r="I2255" s="178">
        <v>16575.599999999999</v>
      </c>
    </row>
    <row r="2256" spans="1:9">
      <c r="A2256" t="s">
        <v>2002</v>
      </c>
      <c r="B2256" t="s">
        <v>2003</v>
      </c>
      <c r="C2256" s="178">
        <v>2912.34</v>
      </c>
      <c r="D2256" s="178">
        <v>3030</v>
      </c>
      <c r="E2256" s="178">
        <v>2980.52</v>
      </c>
      <c r="F2256" s="178">
        <v>3925</v>
      </c>
      <c r="G2256" s="178">
        <v>3592.57</v>
      </c>
      <c r="H2256" s="178">
        <v>3126</v>
      </c>
      <c r="I2256" s="178">
        <v>3271.05</v>
      </c>
    </row>
    <row r="2257" spans="1:9">
      <c r="B2257" t="s">
        <v>753</v>
      </c>
      <c r="C2257" t="s">
        <v>753</v>
      </c>
      <c r="D2257" t="s">
        <v>753</v>
      </c>
      <c r="E2257" t="s">
        <v>753</v>
      </c>
    </row>
    <row r="2258" spans="1:9">
      <c r="F2258" t="s">
        <v>753</v>
      </c>
      <c r="G2258" t="s">
        <v>753</v>
      </c>
      <c r="H2258" t="s">
        <v>753</v>
      </c>
      <c r="I2258" t="s">
        <v>753</v>
      </c>
    </row>
    <row r="2259" spans="1:9">
      <c r="A2259" t="s">
        <v>984</v>
      </c>
      <c r="B2259" s="178">
        <v>214171</v>
      </c>
      <c r="C2259" s="178">
        <v>223037.89</v>
      </c>
      <c r="D2259" s="178">
        <v>225263</v>
      </c>
      <c r="E2259" s="178">
        <v>222275.16</v>
      </c>
      <c r="F2259" s="178">
        <v>239421</v>
      </c>
      <c r="G2259" s="178">
        <v>225860.51</v>
      </c>
      <c r="H2259" s="178">
        <v>219072.8</v>
      </c>
      <c r="I2259" s="178">
        <v>184594.04</v>
      </c>
    </row>
    <row r="2261" spans="1:9">
      <c r="A2261" t="s">
        <v>170</v>
      </c>
    </row>
    <row r="2262" spans="1:9">
      <c r="A2262" t="s">
        <v>764</v>
      </c>
    </row>
    <row r="2263" spans="1:9">
      <c r="A2263" t="s">
        <v>2004</v>
      </c>
      <c r="B2263" t="s">
        <v>987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500</v>
      </c>
      <c r="I2263">
        <v>0</v>
      </c>
    </row>
    <row r="2264" spans="1:9">
      <c r="A2264" t="s">
        <v>2005</v>
      </c>
      <c r="B2264">
        <v>0</v>
      </c>
      <c r="C2264">
        <v>0</v>
      </c>
      <c r="D2264">
        <v>0</v>
      </c>
      <c r="E2264">
        <v>0</v>
      </c>
      <c r="F2264" s="178">
        <v>3500</v>
      </c>
      <c r="G2264">
        <v>161</v>
      </c>
      <c r="H2264">
        <v>0</v>
      </c>
      <c r="I2264">
        <v>0</v>
      </c>
    </row>
    <row r="2265" spans="1:9">
      <c r="A2265" t="s">
        <v>2006</v>
      </c>
      <c r="B2265" t="s">
        <v>1089</v>
      </c>
      <c r="C2265">
        <v>0</v>
      </c>
      <c r="D2265">
        <v>0</v>
      </c>
      <c r="E2265">
        <v>0</v>
      </c>
      <c r="F2265" s="178">
        <v>18150</v>
      </c>
      <c r="G2265" s="178">
        <v>6275.52</v>
      </c>
      <c r="H2265">
        <v>0</v>
      </c>
      <c r="I2265">
        <v>385</v>
      </c>
    </row>
    <row r="2266" spans="1:9">
      <c r="A2266" t="s">
        <v>2007</v>
      </c>
      <c r="B2266" t="s">
        <v>2008</v>
      </c>
      <c r="C2266" s="178">
        <v>2866.16</v>
      </c>
      <c r="D2266" s="178">
        <v>2300</v>
      </c>
      <c r="E2266" s="178">
        <v>1468.62</v>
      </c>
      <c r="F2266" s="178">
        <v>1750</v>
      </c>
      <c r="G2266" s="178">
        <v>1458.54</v>
      </c>
      <c r="H2266" s="178">
        <v>4031.6</v>
      </c>
      <c r="I2266">
        <v>898.38</v>
      </c>
    </row>
    <row r="2267" spans="1:9">
      <c r="A2267" t="s">
        <v>2009</v>
      </c>
      <c r="B2267" t="s">
        <v>1598</v>
      </c>
      <c r="C2267">
        <v>0</v>
      </c>
      <c r="D2267">
        <v>500</v>
      </c>
      <c r="E2267">
        <v>0</v>
      </c>
      <c r="F2267">
        <v>0</v>
      </c>
      <c r="G2267">
        <v>0</v>
      </c>
      <c r="H2267">
        <v>0</v>
      </c>
      <c r="I2267">
        <v>0</v>
      </c>
    </row>
    <row r="2268" spans="1:9">
      <c r="A2268" t="s">
        <v>2010</v>
      </c>
      <c r="B2268" t="s">
        <v>2011</v>
      </c>
      <c r="C2268">
        <v>0</v>
      </c>
      <c r="D2268">
        <v>500</v>
      </c>
      <c r="E2268">
        <v>0</v>
      </c>
      <c r="F2268">
        <v>500</v>
      </c>
      <c r="G2268">
        <v>0</v>
      </c>
      <c r="H2268">
        <v>0</v>
      </c>
      <c r="I2268">
        <v>0</v>
      </c>
    </row>
    <row r="2269" spans="1:9">
      <c r="A2269" t="s">
        <v>2012</v>
      </c>
      <c r="B2269" s="178">
        <v>2500</v>
      </c>
      <c r="C2269" s="178">
        <v>2336.89</v>
      </c>
      <c r="D2269" s="178">
        <v>2500</v>
      </c>
      <c r="E2269" s="178">
        <v>3179.73</v>
      </c>
      <c r="F2269" s="178">
        <v>2500</v>
      </c>
      <c r="G2269" s="178">
        <v>2720.69</v>
      </c>
      <c r="H2269" s="178">
        <v>2751</v>
      </c>
      <c r="I2269" s="178">
        <v>1449.61</v>
      </c>
    </row>
    <row r="2270" spans="1:9">
      <c r="A2270" t="s">
        <v>2013</v>
      </c>
      <c r="B2270" s="178">
        <v>6500</v>
      </c>
      <c r="C2270" s="178">
        <v>5534.03</v>
      </c>
      <c r="D2270" s="178">
        <v>6500</v>
      </c>
      <c r="E2270" s="178">
        <v>6004.84</v>
      </c>
      <c r="F2270">
        <v>275</v>
      </c>
      <c r="G2270">
        <v>0</v>
      </c>
      <c r="H2270">
        <v>0</v>
      </c>
      <c r="I2270">
        <v>0</v>
      </c>
    </row>
    <row r="2271" spans="1:9">
      <c r="A2271" t="s">
        <v>2014</v>
      </c>
      <c r="B2271">
        <v>300</v>
      </c>
      <c r="C2271">
        <v>0</v>
      </c>
      <c r="D2271">
        <v>300</v>
      </c>
      <c r="E2271">
        <v>0</v>
      </c>
      <c r="F2271">
        <v>150</v>
      </c>
      <c r="G2271">
        <v>60</v>
      </c>
      <c r="H2271">
        <v>500</v>
      </c>
      <c r="I2271">
        <v>0</v>
      </c>
    </row>
    <row r="2272" spans="1:9">
      <c r="A2272" t="s">
        <v>2015</v>
      </c>
      <c r="B2272" t="s">
        <v>2016</v>
      </c>
      <c r="C2272">
        <v>0</v>
      </c>
      <c r="D2272">
        <v>200</v>
      </c>
      <c r="E2272">
        <v>197.15</v>
      </c>
      <c r="F2272">
        <v>625</v>
      </c>
      <c r="G2272">
        <v>391.45</v>
      </c>
      <c r="H2272">
        <v>802</v>
      </c>
      <c r="I2272">
        <v>547.34</v>
      </c>
    </row>
    <row r="2273" spans="1:9">
      <c r="A2273" t="s">
        <v>2017</v>
      </c>
      <c r="B2273">
        <v>200</v>
      </c>
      <c r="C2273">
        <v>0</v>
      </c>
      <c r="D2273" s="178">
        <v>1000</v>
      </c>
      <c r="E2273">
        <v>0</v>
      </c>
      <c r="F2273" s="178">
        <v>1000</v>
      </c>
      <c r="G2273">
        <v>465.27</v>
      </c>
      <c r="H2273" s="178">
        <v>2660</v>
      </c>
      <c r="I2273">
        <v>0</v>
      </c>
    </row>
    <row r="2274" spans="1:9">
      <c r="A2274" t="s">
        <v>2018</v>
      </c>
      <c r="B2274">
        <v>400</v>
      </c>
      <c r="C2274">
        <v>155</v>
      </c>
      <c r="D2274">
        <v>400</v>
      </c>
      <c r="E2274">
        <v>235</v>
      </c>
      <c r="F2274">
        <v>400</v>
      </c>
      <c r="G2274">
        <v>290</v>
      </c>
      <c r="H2274">
        <v>545</v>
      </c>
      <c r="I2274">
        <v>583</v>
      </c>
    </row>
    <row r="2275" spans="1:9">
      <c r="A2275" t="s">
        <v>2019</v>
      </c>
      <c r="B2275" t="s">
        <v>1259</v>
      </c>
      <c r="C2275" s="178">
        <v>1270</v>
      </c>
      <c r="D2275" s="178">
        <v>2000</v>
      </c>
      <c r="E2275" s="178">
        <v>1277</v>
      </c>
      <c r="F2275" s="178">
        <v>2000</v>
      </c>
      <c r="G2275">
        <v>777.98</v>
      </c>
      <c r="H2275" s="178">
        <v>2090</v>
      </c>
      <c r="I2275">
        <v>290</v>
      </c>
    </row>
    <row r="2276" spans="1:9">
      <c r="A2276" t="s">
        <v>2020</v>
      </c>
      <c r="B2276" s="178">
        <v>20000</v>
      </c>
      <c r="C2276">
        <v>0</v>
      </c>
      <c r="D2276">
        <v>500</v>
      </c>
      <c r="E2276" s="178">
        <v>1210</v>
      </c>
      <c r="F2276" s="178">
        <v>1000</v>
      </c>
      <c r="G2276">
        <v>0</v>
      </c>
      <c r="H2276">
        <v>0</v>
      </c>
      <c r="I2276">
        <v>0</v>
      </c>
    </row>
    <row r="2277" spans="1:9">
      <c r="A2277" t="s">
        <v>2021</v>
      </c>
      <c r="B2277" s="178">
        <v>5000</v>
      </c>
      <c r="C2277" s="178">
        <v>1465.95</v>
      </c>
      <c r="D2277" s="178">
        <v>20000</v>
      </c>
      <c r="E2277" s="178">
        <v>13476.98</v>
      </c>
      <c r="F2277" s="178">
        <v>16937</v>
      </c>
      <c r="G2277" s="178">
        <v>5600</v>
      </c>
      <c r="H2277">
        <v>0</v>
      </c>
      <c r="I2277">
        <v>0</v>
      </c>
    </row>
    <row r="2278" spans="1:9">
      <c r="A2278" t="s">
        <v>2022</v>
      </c>
      <c r="B2278">
        <v>400</v>
      </c>
      <c r="C2278">
        <v>22.18</v>
      </c>
      <c r="D2278">
        <v>400</v>
      </c>
      <c r="E2278">
        <v>0</v>
      </c>
      <c r="F2278">
        <v>245</v>
      </c>
      <c r="G2278">
        <v>12</v>
      </c>
      <c r="H2278">
        <v>343</v>
      </c>
      <c r="I2278">
        <v>189.98</v>
      </c>
    </row>
    <row r="2279" spans="1:9">
      <c r="B2279" t="s">
        <v>753</v>
      </c>
      <c r="C2279" t="s">
        <v>753</v>
      </c>
      <c r="D2279" t="s">
        <v>753</v>
      </c>
      <c r="E2279" t="s">
        <v>753</v>
      </c>
    </row>
    <row r="2280" spans="1:9">
      <c r="F2280" t="s">
        <v>753</v>
      </c>
      <c r="G2280" t="s">
        <v>753</v>
      </c>
      <c r="H2280" t="s">
        <v>753</v>
      </c>
      <c r="I2280" t="s">
        <v>753</v>
      </c>
    </row>
    <row r="2281" spans="1:9">
      <c r="A2281" t="s">
        <v>168</v>
      </c>
      <c r="B2281" s="178">
        <v>44000</v>
      </c>
      <c r="C2281" s="178">
        <v>13650.21</v>
      </c>
      <c r="D2281" s="178">
        <v>37100</v>
      </c>
      <c r="E2281" s="178">
        <v>27049.32</v>
      </c>
      <c r="F2281" s="178">
        <v>49032</v>
      </c>
      <c r="G2281" s="178">
        <v>18212.45</v>
      </c>
      <c r="H2281" s="178">
        <v>14222.6</v>
      </c>
      <c r="I2281" s="178">
        <v>4343.3100000000004</v>
      </c>
    </row>
    <row r="2283" spans="1:9">
      <c r="A2283" t="s">
        <v>138</v>
      </c>
    </row>
    <row r="2284" spans="1:9">
      <c r="A2284" t="s">
        <v>766</v>
      </c>
    </row>
    <row r="2285" spans="1:9">
      <c r="A2285" t="s">
        <v>2023</v>
      </c>
      <c r="B2285" s="178">
        <v>2500</v>
      </c>
      <c r="C2285" s="178">
        <v>1182.96</v>
      </c>
      <c r="D2285">
        <v>0</v>
      </c>
      <c r="E2285">
        <v>170.82</v>
      </c>
      <c r="F2285">
        <v>625</v>
      </c>
      <c r="G2285">
        <v>417.08</v>
      </c>
      <c r="H2285" s="178">
        <v>1000</v>
      </c>
      <c r="I2285">
        <v>287.10000000000002</v>
      </c>
    </row>
    <row r="2286" spans="1:9">
      <c r="A2286" t="s">
        <v>2024</v>
      </c>
      <c r="B2286">
        <v>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</row>
    <row r="2287" spans="1:9">
      <c r="A2287" t="s">
        <v>2025</v>
      </c>
      <c r="B2287" t="s">
        <v>1265</v>
      </c>
      <c r="C2287">
        <v>417.99</v>
      </c>
      <c r="D2287" s="178">
        <v>1000</v>
      </c>
      <c r="E2287">
        <v>841.5</v>
      </c>
      <c r="F2287">
        <v>0</v>
      </c>
      <c r="G2287">
        <v>0</v>
      </c>
      <c r="H2287">
        <v>852.08</v>
      </c>
      <c r="I2287">
        <v>876.74</v>
      </c>
    </row>
    <row r="2288" spans="1:9">
      <c r="A2288" t="s">
        <v>2026</v>
      </c>
      <c r="B2288">
        <v>250</v>
      </c>
      <c r="C2288">
        <v>0</v>
      </c>
      <c r="D2288">
        <v>250</v>
      </c>
      <c r="E2288">
        <v>60</v>
      </c>
      <c r="F2288">
        <v>475</v>
      </c>
      <c r="G2288">
        <v>227</v>
      </c>
      <c r="H2288">
        <v>0</v>
      </c>
      <c r="I2288">
        <v>0</v>
      </c>
    </row>
    <row r="2289" spans="1:9">
      <c r="A2289" t="s">
        <v>2027</v>
      </c>
      <c r="B2289" t="s">
        <v>2028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</row>
    <row r="2290" spans="1:9">
      <c r="A2290" t="s">
        <v>2029</v>
      </c>
      <c r="B2290" t="s">
        <v>2030</v>
      </c>
      <c r="C2290" s="178">
        <v>5259.88</v>
      </c>
      <c r="D2290" s="178">
        <v>5000</v>
      </c>
      <c r="E2290" s="178">
        <v>4262.1000000000004</v>
      </c>
      <c r="F2290" s="178">
        <v>5000</v>
      </c>
      <c r="G2290" s="178">
        <v>4212.88</v>
      </c>
      <c r="H2290" s="178">
        <v>4500</v>
      </c>
      <c r="I2290" s="178">
        <v>2845.8</v>
      </c>
    </row>
    <row r="2291" spans="1:9">
      <c r="A2291" t="s">
        <v>2031</v>
      </c>
      <c r="B2291">
        <v>0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v>0</v>
      </c>
    </row>
    <row r="2292" spans="1:9">
      <c r="A2292" t="s">
        <v>2032</v>
      </c>
      <c r="B2292" t="s">
        <v>1152</v>
      </c>
      <c r="C2292">
        <v>829.63</v>
      </c>
      <c r="D2292" s="178">
        <v>1000</v>
      </c>
      <c r="E2292">
        <v>225.12</v>
      </c>
      <c r="F2292">
        <v>975</v>
      </c>
      <c r="G2292">
        <v>740.35</v>
      </c>
      <c r="H2292" s="178">
        <v>1460</v>
      </c>
      <c r="I2292">
        <v>531.70000000000005</v>
      </c>
    </row>
    <row r="2293" spans="1:9">
      <c r="A2293" t="s">
        <v>2033</v>
      </c>
      <c r="B2293">
        <v>800</v>
      </c>
      <c r="C2293">
        <v>0</v>
      </c>
      <c r="D2293">
        <v>800</v>
      </c>
      <c r="E2293">
        <v>100</v>
      </c>
      <c r="F2293">
        <v>200</v>
      </c>
      <c r="G2293">
        <v>0</v>
      </c>
      <c r="H2293">
        <v>0</v>
      </c>
      <c r="I2293">
        <v>24.95</v>
      </c>
    </row>
    <row r="2294" spans="1:9">
      <c r="A2294" t="s">
        <v>2034</v>
      </c>
      <c r="B2294" s="178">
        <v>1000</v>
      </c>
      <c r="C2294">
        <v>345</v>
      </c>
      <c r="D2294" s="178">
        <v>1000</v>
      </c>
      <c r="E2294">
        <v>984.3</v>
      </c>
      <c r="F2294" s="178">
        <v>1725</v>
      </c>
      <c r="G2294">
        <v>604.99</v>
      </c>
      <c r="H2294" s="178">
        <v>1053</v>
      </c>
      <c r="I2294">
        <v>768</v>
      </c>
    </row>
    <row r="2295" spans="1:9">
      <c r="A2295" t="s">
        <v>2035</v>
      </c>
      <c r="B2295">
        <v>500</v>
      </c>
      <c r="C2295">
        <v>332.15</v>
      </c>
      <c r="D2295">
        <v>500</v>
      </c>
      <c r="E2295">
        <v>269.56</v>
      </c>
      <c r="F2295">
        <v>250</v>
      </c>
      <c r="G2295">
        <v>122.73</v>
      </c>
      <c r="H2295" s="178">
        <v>1010</v>
      </c>
      <c r="I2295">
        <v>372.14</v>
      </c>
    </row>
    <row r="2296" spans="1:9">
      <c r="B2296" t="s">
        <v>753</v>
      </c>
      <c r="C2296" t="s">
        <v>753</v>
      </c>
      <c r="D2296" t="s">
        <v>753</v>
      </c>
      <c r="E2296" t="s">
        <v>753</v>
      </c>
    </row>
    <row r="2297" spans="1:9">
      <c r="F2297" t="s">
        <v>753</v>
      </c>
      <c r="G2297" t="s">
        <v>753</v>
      </c>
      <c r="H2297" t="s">
        <v>753</v>
      </c>
      <c r="I2297" t="s">
        <v>753</v>
      </c>
    </row>
    <row r="2298" spans="1:9">
      <c r="A2298" t="s">
        <v>161</v>
      </c>
      <c r="B2298" s="178">
        <v>11050</v>
      </c>
      <c r="C2298" s="178">
        <v>8367.61</v>
      </c>
      <c r="D2298" s="178">
        <v>9550</v>
      </c>
      <c r="E2298" s="178">
        <v>6913.4</v>
      </c>
      <c r="F2298" s="178">
        <v>9250</v>
      </c>
      <c r="G2298" s="178">
        <v>6325.03</v>
      </c>
      <c r="H2298" s="178">
        <v>9875.08</v>
      </c>
      <c r="I2298" s="178">
        <v>5706.43</v>
      </c>
    </row>
    <row r="2299" spans="1:9">
      <c r="A2299" t="s">
        <v>794</v>
      </c>
    </row>
    <row r="2300" spans="1:9">
      <c r="A2300" s="177">
        <v>42298.636805555558</v>
      </c>
      <c r="D2300" t="s">
        <v>795</v>
      </c>
      <c r="E2300" t="s">
        <v>796</v>
      </c>
      <c r="I2300" t="s">
        <v>2036</v>
      </c>
    </row>
    <row r="2301" spans="1:9">
      <c r="D2301" t="s">
        <v>798</v>
      </c>
      <c r="E2301" t="s">
        <v>799</v>
      </c>
    </row>
    <row r="2302" spans="1:9">
      <c r="D2302" t="s">
        <v>800</v>
      </c>
      <c r="E2302" t="s">
        <v>801</v>
      </c>
    </row>
    <row r="2303" spans="1:9">
      <c r="A2303" t="s">
        <v>747</v>
      </c>
    </row>
    <row r="2305" spans="1:9">
      <c r="C2305" t="s">
        <v>802</v>
      </c>
      <c r="E2305" t="s">
        <v>802</v>
      </c>
      <c r="G2305" t="s">
        <v>802</v>
      </c>
      <c r="I2305" t="s">
        <v>802</v>
      </c>
    </row>
    <row r="2306" spans="1:9">
      <c r="B2306" t="s">
        <v>803</v>
      </c>
      <c r="C2306" t="s">
        <v>804</v>
      </c>
      <c r="D2306" t="s">
        <v>805</v>
      </c>
      <c r="E2306" t="s">
        <v>806</v>
      </c>
      <c r="F2306" t="s">
        <v>803</v>
      </c>
      <c r="G2306" t="s">
        <v>807</v>
      </c>
      <c r="H2306" t="s">
        <v>803</v>
      </c>
      <c r="I2306" t="s">
        <v>808</v>
      </c>
    </row>
    <row r="2307" spans="1:9">
      <c r="A2307" t="s">
        <v>970</v>
      </c>
      <c r="B2307" t="s">
        <v>809</v>
      </c>
      <c r="C2307" t="s">
        <v>810</v>
      </c>
      <c r="D2307" t="s">
        <v>811</v>
      </c>
      <c r="E2307" t="s">
        <v>812</v>
      </c>
      <c r="F2307" t="s">
        <v>809</v>
      </c>
      <c r="G2307" t="s">
        <v>812</v>
      </c>
      <c r="H2307" t="s">
        <v>809</v>
      </c>
      <c r="I2307" t="s">
        <v>813</v>
      </c>
    </row>
    <row r="2308" spans="1:9">
      <c r="A2308" t="s">
        <v>814</v>
      </c>
      <c r="B2308" t="s">
        <v>767</v>
      </c>
      <c r="C2308" t="s">
        <v>760</v>
      </c>
      <c r="D2308" t="s">
        <v>760</v>
      </c>
      <c r="E2308" t="s">
        <v>767</v>
      </c>
      <c r="F2308" t="s">
        <v>750</v>
      </c>
      <c r="G2308" t="s">
        <v>767</v>
      </c>
      <c r="H2308" t="s">
        <v>750</v>
      </c>
      <c r="I2308" t="s">
        <v>767</v>
      </c>
    </row>
    <row r="2310" spans="1:9">
      <c r="A2310" t="s">
        <v>165</v>
      </c>
    </row>
    <row r="2311" spans="1:9">
      <c r="A2311" t="s">
        <v>776</v>
      </c>
    </row>
    <row r="2312" spans="1:9">
      <c r="A2312" t="s">
        <v>2037</v>
      </c>
      <c r="B2312" t="s">
        <v>1618</v>
      </c>
      <c r="C2312">
        <v>0</v>
      </c>
      <c r="D2312" s="178">
        <v>1500</v>
      </c>
      <c r="E2312">
        <v>744.49</v>
      </c>
      <c r="F2312">
        <v>0</v>
      </c>
      <c r="G2312">
        <v>0</v>
      </c>
      <c r="H2312">
        <v>0</v>
      </c>
      <c r="I2312">
        <v>0</v>
      </c>
    </row>
    <row r="2313" spans="1:9">
      <c r="A2313" t="s">
        <v>2038</v>
      </c>
      <c r="B2313" s="178">
        <v>2000</v>
      </c>
      <c r="C2313" s="178">
        <v>1177.02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0</v>
      </c>
    </row>
    <row r="2314" spans="1:9">
      <c r="A2314" t="s">
        <v>2039</v>
      </c>
      <c r="B2314">
        <v>0</v>
      </c>
      <c r="C2314">
        <v>0</v>
      </c>
      <c r="D2314" s="178">
        <v>2000</v>
      </c>
      <c r="E2314">
        <v>0</v>
      </c>
      <c r="F2314">
        <v>0</v>
      </c>
      <c r="G2314">
        <v>0</v>
      </c>
      <c r="H2314">
        <v>0</v>
      </c>
      <c r="I2314">
        <v>0</v>
      </c>
    </row>
    <row r="2315" spans="1:9">
      <c r="B2315" t="s">
        <v>753</v>
      </c>
      <c r="C2315" t="s">
        <v>753</v>
      </c>
      <c r="D2315" t="s">
        <v>753</v>
      </c>
      <c r="E2315" t="s">
        <v>753</v>
      </c>
    </row>
    <row r="2316" spans="1:9">
      <c r="F2316" t="s">
        <v>753</v>
      </c>
      <c r="G2316" t="s">
        <v>753</v>
      </c>
      <c r="H2316" t="s">
        <v>753</v>
      </c>
      <c r="I2316" t="s">
        <v>753</v>
      </c>
    </row>
    <row r="2317" spans="1:9">
      <c r="A2317" t="s">
        <v>166</v>
      </c>
      <c r="B2317" s="178">
        <v>2500</v>
      </c>
      <c r="C2317" s="178">
        <v>1177.02</v>
      </c>
      <c r="D2317" s="178">
        <v>3500</v>
      </c>
      <c r="E2317">
        <v>744.49</v>
      </c>
      <c r="F2317">
        <v>0</v>
      </c>
      <c r="G2317">
        <v>0</v>
      </c>
      <c r="H2317">
        <v>0</v>
      </c>
      <c r="I2317">
        <v>0</v>
      </c>
    </row>
    <row r="2319" spans="1:9">
      <c r="A2319" t="s">
        <v>172</v>
      </c>
    </row>
    <row r="2320" spans="1:9">
      <c r="A2320" t="s">
        <v>754</v>
      </c>
    </row>
    <row r="2321" spans="1:9">
      <c r="A2321" t="s">
        <v>2040</v>
      </c>
      <c r="B2321">
        <v>0</v>
      </c>
      <c r="C2321">
        <v>696.67</v>
      </c>
      <c r="D2321">
        <v>0</v>
      </c>
      <c r="E2321" s="178">
        <v>1147.53</v>
      </c>
      <c r="F2321">
        <v>0</v>
      </c>
      <c r="G2321" s="178">
        <v>1078.27</v>
      </c>
      <c r="H2321">
        <v>0</v>
      </c>
      <c r="I2321" s="178">
        <v>1377.19</v>
      </c>
    </row>
    <row r="2322" spans="1:9">
      <c r="B2322" t="s">
        <v>753</v>
      </c>
      <c r="C2322" t="s">
        <v>753</v>
      </c>
      <c r="D2322" t="s">
        <v>753</v>
      </c>
      <c r="E2322" t="s">
        <v>753</v>
      </c>
    </row>
    <row r="2323" spans="1:9">
      <c r="F2323" t="s">
        <v>753</v>
      </c>
      <c r="G2323" t="s">
        <v>753</v>
      </c>
      <c r="H2323" t="s">
        <v>753</v>
      </c>
      <c r="I2323" t="s">
        <v>753</v>
      </c>
    </row>
    <row r="2324" spans="1:9">
      <c r="A2324" t="s">
        <v>173</v>
      </c>
      <c r="B2324">
        <v>0</v>
      </c>
      <c r="C2324">
        <v>696.67</v>
      </c>
      <c r="D2324">
        <v>0</v>
      </c>
      <c r="E2324" s="178">
        <v>1147.53</v>
      </c>
      <c r="F2324">
        <v>0</v>
      </c>
      <c r="G2324" s="178">
        <v>1078.27</v>
      </c>
      <c r="H2324">
        <v>0</v>
      </c>
      <c r="I2324" s="178">
        <v>1377.19</v>
      </c>
    </row>
    <row r="2325" spans="1:9">
      <c r="B2325" t="s">
        <v>760</v>
      </c>
      <c r="C2325" t="s">
        <v>760</v>
      </c>
      <c r="D2325" t="s">
        <v>758</v>
      </c>
    </row>
    <row r="2326" spans="1:9">
      <c r="D2326" t="s">
        <v>772</v>
      </c>
      <c r="E2326" t="s">
        <v>767</v>
      </c>
      <c r="F2326" t="s">
        <v>750</v>
      </c>
      <c r="G2326" t="s">
        <v>767</v>
      </c>
      <c r="H2326" t="s">
        <v>750</v>
      </c>
      <c r="I2326" t="s">
        <v>822</v>
      </c>
    </row>
    <row r="2327" spans="1:9">
      <c r="I2327" t="s">
        <v>765</v>
      </c>
    </row>
    <row r="2329" spans="1:9">
      <c r="A2329" t="s">
        <v>819</v>
      </c>
      <c r="B2329" s="178">
        <v>271721</v>
      </c>
      <c r="C2329" s="178">
        <v>246929.4</v>
      </c>
      <c r="D2329" s="178">
        <v>275413</v>
      </c>
      <c r="E2329" s="178">
        <v>258129.9</v>
      </c>
      <c r="F2329" s="178">
        <v>297703</v>
      </c>
      <c r="G2329" s="178">
        <v>251476.26</v>
      </c>
      <c r="H2329" s="178">
        <v>243170.48</v>
      </c>
      <c r="I2329" s="178">
        <v>196020.97</v>
      </c>
    </row>
    <row r="2330" spans="1:9">
      <c r="A2330" t="s">
        <v>794</v>
      </c>
    </row>
    <row r="2331" spans="1:9">
      <c r="A2331" s="177">
        <v>42298.636805555558</v>
      </c>
      <c r="D2331" t="s">
        <v>795</v>
      </c>
      <c r="E2331" t="s">
        <v>796</v>
      </c>
      <c r="I2331" t="s">
        <v>2041</v>
      </c>
    </row>
    <row r="2332" spans="1:9">
      <c r="D2332" t="s">
        <v>798</v>
      </c>
      <c r="E2332" t="s">
        <v>799</v>
      </c>
    </row>
    <row r="2333" spans="1:9">
      <c r="D2333" t="s">
        <v>800</v>
      </c>
      <c r="E2333" t="s">
        <v>801</v>
      </c>
    </row>
    <row r="2334" spans="1:9">
      <c r="A2334" t="s">
        <v>747</v>
      </c>
    </row>
    <row r="2336" spans="1:9">
      <c r="C2336" t="s">
        <v>802</v>
      </c>
      <c r="E2336" t="s">
        <v>802</v>
      </c>
      <c r="G2336" t="s">
        <v>802</v>
      </c>
      <c r="I2336" t="s">
        <v>802</v>
      </c>
    </row>
    <row r="2337" spans="1:9">
      <c r="B2337" t="s">
        <v>803</v>
      </c>
      <c r="C2337" t="s">
        <v>804</v>
      </c>
      <c r="D2337" t="s">
        <v>805</v>
      </c>
      <c r="E2337" t="s">
        <v>806</v>
      </c>
      <c r="F2337" t="s">
        <v>803</v>
      </c>
      <c r="G2337" t="s">
        <v>807</v>
      </c>
      <c r="H2337" t="s">
        <v>803</v>
      </c>
      <c r="I2337" t="s">
        <v>808</v>
      </c>
    </row>
    <row r="2338" spans="1:9">
      <c r="A2338" t="s">
        <v>970</v>
      </c>
      <c r="B2338" t="s">
        <v>809</v>
      </c>
      <c r="C2338" t="s">
        <v>810</v>
      </c>
      <c r="D2338" t="s">
        <v>811</v>
      </c>
      <c r="E2338" t="s">
        <v>812</v>
      </c>
      <c r="F2338" t="s">
        <v>809</v>
      </c>
      <c r="G2338" t="s">
        <v>812</v>
      </c>
      <c r="H2338" t="s">
        <v>809</v>
      </c>
      <c r="I2338" t="s">
        <v>813</v>
      </c>
    </row>
    <row r="2339" spans="1:9">
      <c r="A2339" t="s">
        <v>814</v>
      </c>
      <c r="B2339" t="s">
        <v>767</v>
      </c>
      <c r="C2339" t="s">
        <v>760</v>
      </c>
      <c r="D2339" t="s">
        <v>760</v>
      </c>
      <c r="E2339" t="s">
        <v>767</v>
      </c>
      <c r="F2339" t="s">
        <v>750</v>
      </c>
      <c r="G2339" t="s">
        <v>767</v>
      </c>
      <c r="H2339" t="s">
        <v>750</v>
      </c>
      <c r="I2339" t="s">
        <v>767</v>
      </c>
    </row>
    <row r="2340" spans="1:9">
      <c r="A2340" t="s">
        <v>197</v>
      </c>
    </row>
    <row r="2341" spans="1:9">
      <c r="A2341" t="s">
        <v>790</v>
      </c>
    </row>
    <row r="2343" spans="1:9">
      <c r="A2343" t="s">
        <v>774</v>
      </c>
    </row>
    <row r="2344" spans="1:9">
      <c r="A2344" t="s">
        <v>767</v>
      </c>
    </row>
    <row r="2345" spans="1:9">
      <c r="A2345" t="s">
        <v>2042</v>
      </c>
      <c r="B2345" s="178">
        <v>110202</v>
      </c>
      <c r="C2345" s="178">
        <v>69123.48</v>
      </c>
      <c r="D2345" s="178">
        <v>70437</v>
      </c>
      <c r="E2345" s="178">
        <v>64334.06</v>
      </c>
      <c r="F2345" s="178">
        <v>77532</v>
      </c>
      <c r="G2345" s="178">
        <v>77402.259999999995</v>
      </c>
      <c r="H2345" s="178">
        <v>62531</v>
      </c>
      <c r="I2345" s="178">
        <v>60662.1</v>
      </c>
    </row>
    <row r="2346" spans="1:9">
      <c r="A2346" t="s">
        <v>2043</v>
      </c>
      <c r="B2346" t="s">
        <v>2044</v>
      </c>
      <c r="C2346" s="178">
        <v>5565.06</v>
      </c>
      <c r="D2346" s="178">
        <v>5482</v>
      </c>
      <c r="E2346" s="178">
        <v>6367.38</v>
      </c>
      <c r="F2346" s="178">
        <v>6053</v>
      </c>
      <c r="G2346" s="178">
        <v>6082.62</v>
      </c>
      <c r="H2346" s="178">
        <v>7344</v>
      </c>
      <c r="I2346" s="178">
        <v>9202.39</v>
      </c>
    </row>
    <row r="2347" spans="1:9">
      <c r="A2347" t="s">
        <v>2045</v>
      </c>
      <c r="B2347" s="178">
        <v>1000</v>
      </c>
      <c r="C2347">
        <v>73.260000000000005</v>
      </c>
      <c r="D2347">
        <v>250</v>
      </c>
      <c r="E2347">
        <v>0</v>
      </c>
      <c r="F2347">
        <v>0</v>
      </c>
      <c r="G2347">
        <v>0</v>
      </c>
      <c r="H2347">
        <v>500</v>
      </c>
      <c r="I2347">
        <v>0</v>
      </c>
    </row>
    <row r="2348" spans="1:9">
      <c r="A2348" t="s">
        <v>2046</v>
      </c>
      <c r="B2348" s="178">
        <v>5968</v>
      </c>
      <c r="C2348" s="178">
        <v>7660.23</v>
      </c>
      <c r="D2348" s="178">
        <v>5946</v>
      </c>
      <c r="E2348" s="178">
        <v>14647.09</v>
      </c>
      <c r="F2348" s="178">
        <v>20232</v>
      </c>
      <c r="G2348" s="178">
        <v>19080.21</v>
      </c>
      <c r="H2348" s="178">
        <v>19324</v>
      </c>
      <c r="I2348" s="178">
        <v>12284.5</v>
      </c>
    </row>
    <row r="2349" spans="1:9">
      <c r="A2349" t="s">
        <v>2047</v>
      </c>
      <c r="B2349">
        <v>102</v>
      </c>
      <c r="C2349">
        <v>91.86</v>
      </c>
      <c r="D2349">
        <v>85</v>
      </c>
      <c r="E2349">
        <v>99.37</v>
      </c>
      <c r="F2349">
        <v>85</v>
      </c>
      <c r="G2349">
        <v>106.94</v>
      </c>
      <c r="H2349">
        <v>103</v>
      </c>
      <c r="I2349">
        <v>85.51</v>
      </c>
    </row>
    <row r="2350" spans="1:9">
      <c r="A2350" t="s">
        <v>2048</v>
      </c>
      <c r="B2350" t="s">
        <v>2049</v>
      </c>
      <c r="C2350" s="178">
        <v>4608.01</v>
      </c>
      <c r="D2350" s="178">
        <v>4769</v>
      </c>
      <c r="E2350" s="178">
        <v>4276.84</v>
      </c>
      <c r="F2350" s="178">
        <v>5054</v>
      </c>
      <c r="G2350" s="178">
        <v>4855.8</v>
      </c>
      <c r="H2350" s="178">
        <v>5219</v>
      </c>
      <c r="I2350" s="178">
        <v>4139.28</v>
      </c>
    </row>
    <row r="2351" spans="1:9">
      <c r="A2351" t="s">
        <v>2050</v>
      </c>
      <c r="B2351" s="178">
        <v>1691</v>
      </c>
      <c r="C2351" s="178">
        <v>1077.7</v>
      </c>
      <c r="D2351" s="178">
        <v>1115</v>
      </c>
      <c r="E2351" s="178">
        <v>1000.23</v>
      </c>
      <c r="F2351" s="178">
        <v>1182</v>
      </c>
      <c r="G2351" s="178">
        <v>1135.68</v>
      </c>
      <c r="H2351" s="178">
        <v>1221</v>
      </c>
      <c r="I2351">
        <v>968.07</v>
      </c>
    </row>
    <row r="2352" spans="1:9">
      <c r="A2352" t="s">
        <v>2051</v>
      </c>
      <c r="B2352" t="s">
        <v>2052</v>
      </c>
      <c r="C2352" s="178">
        <v>9506.0400000000009</v>
      </c>
      <c r="D2352" s="178">
        <v>9865</v>
      </c>
      <c r="E2352" s="178">
        <v>9864.9599999999991</v>
      </c>
      <c r="F2352" s="178">
        <v>4117</v>
      </c>
      <c r="G2352" s="178">
        <v>2916.96</v>
      </c>
      <c r="H2352" s="178">
        <v>11068</v>
      </c>
      <c r="I2352" s="178">
        <v>10183.44</v>
      </c>
    </row>
    <row r="2353" spans="1:9">
      <c r="A2353" t="s">
        <v>2053</v>
      </c>
      <c r="B2353" t="s">
        <v>2054</v>
      </c>
      <c r="C2353">
        <v>265.57</v>
      </c>
      <c r="D2353">
        <v>276</v>
      </c>
      <c r="E2353">
        <v>271.49</v>
      </c>
      <c r="F2353">
        <v>305</v>
      </c>
      <c r="G2353">
        <v>279.17</v>
      </c>
      <c r="H2353">
        <v>315</v>
      </c>
      <c r="I2353">
        <v>329.6</v>
      </c>
    </row>
    <row r="2354" spans="1:9">
      <c r="B2354" t="s">
        <v>753</v>
      </c>
      <c r="C2354" t="s">
        <v>753</v>
      </c>
      <c r="D2354" t="s">
        <v>753</v>
      </c>
      <c r="E2354" t="s">
        <v>753</v>
      </c>
    </row>
    <row r="2355" spans="1:9">
      <c r="F2355" t="s">
        <v>753</v>
      </c>
      <c r="G2355" t="s">
        <v>753</v>
      </c>
      <c r="H2355" t="s">
        <v>753</v>
      </c>
      <c r="I2355" t="s">
        <v>753</v>
      </c>
    </row>
    <row r="2356" spans="1:9">
      <c r="A2356" t="s">
        <v>984</v>
      </c>
      <c r="B2356" s="178">
        <v>141573</v>
      </c>
      <c r="C2356" s="178">
        <v>97971.21</v>
      </c>
      <c r="D2356" s="178">
        <v>98225</v>
      </c>
      <c r="E2356" s="178">
        <v>100861.42</v>
      </c>
      <c r="F2356" s="178">
        <v>114560</v>
      </c>
      <c r="G2356" s="178">
        <v>111859.64</v>
      </c>
      <c r="H2356" s="178">
        <v>107625</v>
      </c>
      <c r="I2356" s="178">
        <v>97854.89</v>
      </c>
    </row>
    <row r="2358" spans="1:9">
      <c r="A2358" t="s">
        <v>170</v>
      </c>
    </row>
    <row r="2359" spans="1:9">
      <c r="A2359" t="s">
        <v>764</v>
      </c>
    </row>
    <row r="2360" spans="1:9">
      <c r="A2360" t="s">
        <v>2055</v>
      </c>
      <c r="B2360">
        <v>800</v>
      </c>
      <c r="C2360">
        <v>0</v>
      </c>
      <c r="D2360">
        <v>500</v>
      </c>
      <c r="E2360">
        <v>222.3</v>
      </c>
      <c r="F2360">
        <v>0</v>
      </c>
      <c r="G2360">
        <v>0</v>
      </c>
      <c r="H2360">
        <v>156</v>
      </c>
      <c r="I2360">
        <v>155.51</v>
      </c>
    </row>
    <row r="2361" spans="1:9">
      <c r="A2361" t="s">
        <v>2056</v>
      </c>
      <c r="B2361" t="s">
        <v>1960</v>
      </c>
      <c r="C2361" s="178">
        <v>1312.26</v>
      </c>
      <c r="D2361" s="178">
        <v>1500</v>
      </c>
      <c r="E2361">
        <v>648.03</v>
      </c>
      <c r="F2361">
        <v>0</v>
      </c>
      <c r="G2361">
        <v>0</v>
      </c>
      <c r="H2361">
        <v>0</v>
      </c>
      <c r="I2361">
        <v>0</v>
      </c>
    </row>
    <row r="2362" spans="1:9">
      <c r="A2362" t="s">
        <v>2057</v>
      </c>
      <c r="B2362" t="s">
        <v>2058</v>
      </c>
      <c r="C2362" s="178">
        <v>3235.89</v>
      </c>
      <c r="D2362" s="178">
        <v>4100</v>
      </c>
      <c r="E2362">
        <v>500</v>
      </c>
      <c r="F2362">
        <v>0</v>
      </c>
      <c r="G2362">
        <v>500</v>
      </c>
      <c r="H2362" s="178">
        <v>1500</v>
      </c>
      <c r="I2362">
        <v>0</v>
      </c>
    </row>
    <row r="2363" spans="1:9">
      <c r="A2363" t="s">
        <v>2059</v>
      </c>
      <c r="B2363" t="s">
        <v>1189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>
      <c r="A2364" t="s">
        <v>2060</v>
      </c>
      <c r="B2364">
        <v>700</v>
      </c>
      <c r="C2364">
        <v>347.81</v>
      </c>
      <c r="D2364">
        <v>0</v>
      </c>
      <c r="E2364">
        <v>460.77</v>
      </c>
      <c r="F2364" s="178">
        <v>1500</v>
      </c>
      <c r="G2364">
        <v>761.84</v>
      </c>
      <c r="H2364">
        <v>800</v>
      </c>
      <c r="I2364">
        <v>501.59</v>
      </c>
    </row>
    <row r="2365" spans="1:9">
      <c r="A2365" t="s">
        <v>2061</v>
      </c>
      <c r="B2365" s="178">
        <v>6000</v>
      </c>
      <c r="C2365" s="178">
        <v>6486.56</v>
      </c>
      <c r="D2365" s="178">
        <v>5500</v>
      </c>
      <c r="E2365" s="178">
        <v>8129.29</v>
      </c>
      <c r="F2365">
        <v>0</v>
      </c>
      <c r="G2365">
        <v>0</v>
      </c>
      <c r="H2365">
        <v>0</v>
      </c>
      <c r="I2365">
        <v>0</v>
      </c>
    </row>
    <row r="2366" spans="1:9">
      <c r="A2366" t="s">
        <v>2062</v>
      </c>
      <c r="B2366" s="178">
        <v>10000</v>
      </c>
      <c r="C2366" s="178">
        <v>6030.5</v>
      </c>
      <c r="D2366" s="178">
        <v>10000</v>
      </c>
      <c r="E2366" s="178">
        <v>10905.36</v>
      </c>
      <c r="F2366" s="178">
        <v>15000</v>
      </c>
      <c r="G2366" s="178">
        <v>13284.03</v>
      </c>
      <c r="H2366" s="178">
        <v>14500</v>
      </c>
      <c r="I2366" s="178">
        <v>14192</v>
      </c>
    </row>
    <row r="2367" spans="1:9">
      <c r="A2367" t="s">
        <v>2063</v>
      </c>
      <c r="B2367" s="178">
        <v>30000</v>
      </c>
      <c r="C2367" s="178">
        <v>32682.78</v>
      </c>
      <c r="D2367" s="178">
        <v>30000</v>
      </c>
      <c r="E2367" s="178">
        <v>34076.44</v>
      </c>
      <c r="F2367" s="178">
        <v>34885</v>
      </c>
      <c r="G2367" s="178">
        <v>17977.759999999998</v>
      </c>
      <c r="H2367" s="178">
        <v>30844</v>
      </c>
      <c r="I2367" s="178">
        <v>27822.240000000002</v>
      </c>
    </row>
    <row r="2368" spans="1:9">
      <c r="A2368" t="s">
        <v>2064</v>
      </c>
      <c r="B2368">
        <v>0</v>
      </c>
      <c r="C2368">
        <v>0</v>
      </c>
      <c r="D2368">
        <v>0</v>
      </c>
      <c r="E2368">
        <v>0</v>
      </c>
      <c r="F2368">
        <v>450</v>
      </c>
      <c r="G2368">
        <v>450</v>
      </c>
      <c r="H2368">
        <v>0</v>
      </c>
      <c r="I2368">
        <v>0</v>
      </c>
    </row>
    <row r="2369" spans="1:9">
      <c r="A2369" t="s">
        <v>2065</v>
      </c>
      <c r="B2369">
        <v>0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0</v>
      </c>
    </row>
    <row r="2370" spans="1:9">
      <c r="A2370" t="s">
        <v>2066</v>
      </c>
      <c r="B2370" t="s">
        <v>2067</v>
      </c>
      <c r="C2370">
        <v>0</v>
      </c>
      <c r="D2370">
        <v>0</v>
      </c>
      <c r="E2370">
        <v>0</v>
      </c>
      <c r="F2370">
        <v>500</v>
      </c>
      <c r="G2370">
        <v>106.98</v>
      </c>
      <c r="H2370">
        <v>800</v>
      </c>
      <c r="I2370">
        <v>770.7</v>
      </c>
    </row>
    <row r="2371" spans="1:9">
      <c r="A2371" t="s">
        <v>2068</v>
      </c>
      <c r="B2371" s="178">
        <v>2000</v>
      </c>
      <c r="C2371">
        <v>577.77</v>
      </c>
      <c r="D2371" s="178">
        <v>2000</v>
      </c>
      <c r="E2371" s="178">
        <v>2153.29</v>
      </c>
      <c r="F2371" s="178">
        <v>2500</v>
      </c>
      <c r="G2371" s="178">
        <v>1530.75</v>
      </c>
      <c r="H2371" s="178">
        <v>2500</v>
      </c>
      <c r="I2371">
        <v>392.47</v>
      </c>
    </row>
    <row r="2372" spans="1:9">
      <c r="A2372" t="s">
        <v>2069</v>
      </c>
      <c r="B2372">
        <v>600</v>
      </c>
      <c r="C2372">
        <v>375</v>
      </c>
      <c r="D2372">
        <v>600</v>
      </c>
      <c r="E2372">
        <v>430.84</v>
      </c>
      <c r="F2372">
        <v>600</v>
      </c>
      <c r="G2372">
        <v>449.95</v>
      </c>
      <c r="H2372">
        <v>600</v>
      </c>
      <c r="I2372">
        <v>330</v>
      </c>
    </row>
    <row r="2373" spans="1:9">
      <c r="A2373" t="s">
        <v>2070</v>
      </c>
      <c r="B2373" t="s">
        <v>1839</v>
      </c>
      <c r="C2373">
        <v>370</v>
      </c>
      <c r="D2373" s="178">
        <v>1000</v>
      </c>
      <c r="E2373">
        <v>580</v>
      </c>
      <c r="F2373" s="178">
        <v>1500</v>
      </c>
      <c r="G2373" s="178">
        <v>1090</v>
      </c>
      <c r="H2373" s="178">
        <v>1500</v>
      </c>
      <c r="I2373">
        <v>875</v>
      </c>
    </row>
    <row r="2374" spans="1:9">
      <c r="A2374" t="s">
        <v>2071</v>
      </c>
      <c r="B2374" s="178">
        <v>6500</v>
      </c>
      <c r="C2374" s="178">
        <v>2090</v>
      </c>
      <c r="D2374" s="178">
        <v>3000</v>
      </c>
      <c r="E2374" s="178">
        <v>1935</v>
      </c>
      <c r="F2374" s="178">
        <v>3000</v>
      </c>
      <c r="G2374" s="178">
        <v>2450</v>
      </c>
      <c r="H2374" s="178">
        <v>2800</v>
      </c>
      <c r="I2374" s="178">
        <v>2799</v>
      </c>
    </row>
    <row r="2375" spans="1:9">
      <c r="A2375" t="s">
        <v>2072</v>
      </c>
      <c r="B2375" s="178">
        <v>10000</v>
      </c>
      <c r="C2375" s="178">
        <v>12265.92</v>
      </c>
      <c r="D2375" s="178">
        <v>13300</v>
      </c>
      <c r="E2375" s="178">
        <v>12891.72</v>
      </c>
      <c r="F2375" s="178">
        <v>6500</v>
      </c>
      <c r="G2375">
        <v>521.87</v>
      </c>
      <c r="H2375">
        <v>0</v>
      </c>
      <c r="I2375">
        <v>0</v>
      </c>
    </row>
    <row r="2376" spans="1:9">
      <c r="A2376" t="s">
        <v>2073</v>
      </c>
      <c r="B2376" t="s">
        <v>2074</v>
      </c>
      <c r="C2376">
        <v>113.46</v>
      </c>
      <c r="D2376">
        <v>500</v>
      </c>
      <c r="E2376">
        <v>175</v>
      </c>
      <c r="F2376">
        <v>615</v>
      </c>
      <c r="G2376">
        <v>605</v>
      </c>
      <c r="H2376">
        <v>500</v>
      </c>
      <c r="I2376">
        <v>335</v>
      </c>
    </row>
    <row r="2377" spans="1:9">
      <c r="A2377" t="s">
        <v>2075</v>
      </c>
      <c r="B2377">
        <v>300</v>
      </c>
      <c r="C2377">
        <v>12.38</v>
      </c>
      <c r="D2377">
        <v>100</v>
      </c>
      <c r="E2377">
        <v>9.1999999999999993</v>
      </c>
      <c r="F2377">
        <v>100</v>
      </c>
      <c r="G2377">
        <v>28.71</v>
      </c>
      <c r="H2377">
        <v>100</v>
      </c>
      <c r="I2377">
        <v>0</v>
      </c>
    </row>
    <row r="2378" spans="1:9">
      <c r="B2378" t="s">
        <v>753</v>
      </c>
      <c r="C2378" t="s">
        <v>753</v>
      </c>
      <c r="D2378" t="s">
        <v>753</v>
      </c>
      <c r="E2378" t="s">
        <v>753</v>
      </c>
    </row>
    <row r="2379" spans="1:9">
      <c r="F2379" t="s">
        <v>753</v>
      </c>
      <c r="G2379" t="s">
        <v>753</v>
      </c>
      <c r="H2379" t="s">
        <v>753</v>
      </c>
      <c r="I2379" t="s">
        <v>753</v>
      </c>
    </row>
    <row r="2380" spans="1:9">
      <c r="A2380" t="s">
        <v>168</v>
      </c>
      <c r="B2380" s="178">
        <v>82900</v>
      </c>
      <c r="C2380" s="178">
        <v>65900.33</v>
      </c>
      <c r="D2380" s="178">
        <v>72100</v>
      </c>
      <c r="E2380" s="178">
        <v>73117.240000000005</v>
      </c>
      <c r="F2380" s="178">
        <v>67150</v>
      </c>
      <c r="G2380" s="178">
        <v>39756.89</v>
      </c>
      <c r="H2380" s="178">
        <v>56600</v>
      </c>
      <c r="I2380" s="178">
        <v>48173.51</v>
      </c>
    </row>
    <row r="2382" spans="1:9">
      <c r="A2382" t="s">
        <v>138</v>
      </c>
    </row>
    <row r="2383" spans="1:9">
      <c r="A2383" t="s">
        <v>766</v>
      </c>
    </row>
    <row r="2384" spans="1:9">
      <c r="A2384" t="s">
        <v>2076</v>
      </c>
      <c r="B2384" s="178">
        <v>1500</v>
      </c>
      <c r="C2384" s="178">
        <v>1151.67</v>
      </c>
      <c r="D2384" s="178">
        <v>1000</v>
      </c>
      <c r="E2384">
        <v>800.85</v>
      </c>
      <c r="F2384" s="178">
        <v>1000</v>
      </c>
      <c r="G2384" s="178">
        <v>1166.44</v>
      </c>
      <c r="H2384" s="178">
        <v>1500</v>
      </c>
      <c r="I2384">
        <v>323.72000000000003</v>
      </c>
    </row>
    <row r="2385" spans="1:9">
      <c r="A2385" t="s">
        <v>2077</v>
      </c>
      <c r="B2385">
        <v>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</row>
    <row r="2386" spans="1:9">
      <c r="A2386" t="s">
        <v>2078</v>
      </c>
      <c r="B2386" t="s">
        <v>1551</v>
      </c>
      <c r="C2386">
        <v>369.63</v>
      </c>
      <c r="D2386" s="178">
        <v>1000</v>
      </c>
      <c r="E2386">
        <v>401.68</v>
      </c>
      <c r="F2386">
        <v>750</v>
      </c>
      <c r="G2386">
        <v>847.55</v>
      </c>
      <c r="H2386" s="178">
        <v>1270</v>
      </c>
      <c r="I2386">
        <v>710.83</v>
      </c>
    </row>
    <row r="2387" spans="1:9">
      <c r="A2387" t="s">
        <v>2079</v>
      </c>
      <c r="B2387" t="s">
        <v>1063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</row>
    <row r="2388" spans="1:9">
      <c r="A2388" t="s">
        <v>2080</v>
      </c>
      <c r="B2388" s="178">
        <v>5000</v>
      </c>
      <c r="C2388" s="178">
        <v>5068.2</v>
      </c>
      <c r="D2388" s="178">
        <v>5000</v>
      </c>
      <c r="E2388" s="178">
        <v>4781.93</v>
      </c>
      <c r="F2388">
        <v>0</v>
      </c>
      <c r="G2388">
        <v>0</v>
      </c>
      <c r="H2388">
        <v>0</v>
      </c>
      <c r="I2388">
        <v>0</v>
      </c>
    </row>
    <row r="2389" spans="1:9">
      <c r="A2389" t="s">
        <v>2081</v>
      </c>
      <c r="B2389">
        <v>0</v>
      </c>
      <c r="C2389">
        <v>0</v>
      </c>
      <c r="D2389">
        <v>0</v>
      </c>
      <c r="E2389">
        <v>0</v>
      </c>
      <c r="F2389">
        <v>750</v>
      </c>
      <c r="G2389">
        <v>785.16</v>
      </c>
      <c r="H2389" s="178">
        <v>1000</v>
      </c>
      <c r="I2389">
        <v>0</v>
      </c>
    </row>
    <row r="2390" spans="1:9">
      <c r="A2390" t="s">
        <v>2082</v>
      </c>
      <c r="B2390" t="s">
        <v>1045</v>
      </c>
      <c r="C2390">
        <v>30.84</v>
      </c>
      <c r="D2390">
        <v>0</v>
      </c>
      <c r="E2390">
        <v>0</v>
      </c>
      <c r="F2390">
        <v>200</v>
      </c>
      <c r="G2390">
        <v>30.84</v>
      </c>
      <c r="H2390">
        <v>300</v>
      </c>
      <c r="I2390">
        <v>42.99</v>
      </c>
    </row>
    <row r="2391" spans="1:9">
      <c r="A2391" t="s">
        <v>2083</v>
      </c>
      <c r="B2391">
        <v>0</v>
      </c>
      <c r="C2391">
        <v>0</v>
      </c>
      <c r="D2391">
        <v>0</v>
      </c>
      <c r="E2391">
        <v>0</v>
      </c>
      <c r="F2391">
        <v>250</v>
      </c>
      <c r="G2391">
        <v>241.31</v>
      </c>
      <c r="H2391">
        <v>500</v>
      </c>
      <c r="I2391">
        <v>0</v>
      </c>
    </row>
    <row r="2392" spans="1:9">
      <c r="A2392" t="s">
        <v>2084</v>
      </c>
      <c r="B2392">
        <v>0</v>
      </c>
      <c r="C2392">
        <v>181.29</v>
      </c>
      <c r="D2392">
        <v>0</v>
      </c>
      <c r="E2392">
        <v>392.69</v>
      </c>
      <c r="F2392">
        <v>0</v>
      </c>
      <c r="G2392">
        <v>0</v>
      </c>
      <c r="H2392">
        <v>0</v>
      </c>
      <c r="I2392">
        <v>0</v>
      </c>
    </row>
    <row r="2393" spans="1:9">
      <c r="A2393" t="s">
        <v>2085</v>
      </c>
      <c r="B2393">
        <v>0</v>
      </c>
      <c r="C2393">
        <v>0</v>
      </c>
      <c r="D2393">
        <v>0</v>
      </c>
      <c r="E2393">
        <v>0</v>
      </c>
      <c r="F2393">
        <v>500</v>
      </c>
      <c r="G2393">
        <v>329.87</v>
      </c>
      <c r="H2393">
        <v>200</v>
      </c>
      <c r="I2393">
        <v>0</v>
      </c>
    </row>
    <row r="2394" spans="1:9">
      <c r="A2394" t="s">
        <v>2086</v>
      </c>
      <c r="B2394">
        <v>0</v>
      </c>
      <c r="C2394">
        <v>0</v>
      </c>
      <c r="D2394">
        <v>0</v>
      </c>
      <c r="E2394">
        <v>0</v>
      </c>
      <c r="F2394">
        <v>500</v>
      </c>
      <c r="G2394">
        <v>0</v>
      </c>
      <c r="H2394">
        <v>600</v>
      </c>
      <c r="I2394">
        <v>0</v>
      </c>
    </row>
    <row r="2395" spans="1:9">
      <c r="B2395" t="s">
        <v>753</v>
      </c>
      <c r="C2395" t="s">
        <v>753</v>
      </c>
      <c r="D2395" t="s">
        <v>753</v>
      </c>
      <c r="E2395" t="s">
        <v>753</v>
      </c>
    </row>
    <row r="2396" spans="1:9">
      <c r="F2396" t="s">
        <v>753</v>
      </c>
      <c r="G2396" t="s">
        <v>753</v>
      </c>
      <c r="H2396" t="s">
        <v>753</v>
      </c>
      <c r="I2396" t="s">
        <v>753</v>
      </c>
    </row>
    <row r="2397" spans="1:9">
      <c r="A2397" t="s">
        <v>161</v>
      </c>
      <c r="B2397" s="178">
        <v>9500</v>
      </c>
      <c r="C2397" s="178">
        <v>6801.63</v>
      </c>
      <c r="D2397" s="178">
        <v>7000</v>
      </c>
      <c r="E2397" s="178">
        <v>6377.15</v>
      </c>
      <c r="F2397" s="178">
        <v>3950</v>
      </c>
      <c r="G2397" s="178">
        <v>3401.17</v>
      </c>
      <c r="H2397" s="178">
        <v>5370</v>
      </c>
      <c r="I2397" s="178">
        <v>1077.54</v>
      </c>
    </row>
    <row r="2398" spans="1:9">
      <c r="A2398" t="s">
        <v>794</v>
      </c>
    </row>
    <row r="2399" spans="1:9">
      <c r="A2399" s="177">
        <v>42298.636805555558</v>
      </c>
      <c r="D2399" t="s">
        <v>795</v>
      </c>
      <c r="E2399" t="s">
        <v>796</v>
      </c>
      <c r="I2399" t="s">
        <v>2087</v>
      </c>
    </row>
    <row r="2400" spans="1:9">
      <c r="D2400" t="s">
        <v>798</v>
      </c>
      <c r="E2400" t="s">
        <v>799</v>
      </c>
    </row>
    <row r="2401" spans="1:9">
      <c r="D2401" t="s">
        <v>800</v>
      </c>
      <c r="E2401" t="s">
        <v>801</v>
      </c>
    </row>
    <row r="2402" spans="1:9">
      <c r="A2402" t="s">
        <v>747</v>
      </c>
    </row>
    <row r="2404" spans="1:9">
      <c r="C2404" t="s">
        <v>802</v>
      </c>
      <c r="E2404" t="s">
        <v>802</v>
      </c>
      <c r="G2404" t="s">
        <v>802</v>
      </c>
      <c r="I2404" t="s">
        <v>802</v>
      </c>
    </row>
    <row r="2405" spans="1:9">
      <c r="B2405" t="s">
        <v>803</v>
      </c>
      <c r="C2405" t="s">
        <v>804</v>
      </c>
      <c r="D2405" t="s">
        <v>805</v>
      </c>
      <c r="E2405" t="s">
        <v>806</v>
      </c>
      <c r="F2405" t="s">
        <v>803</v>
      </c>
      <c r="G2405" t="s">
        <v>807</v>
      </c>
      <c r="H2405" t="s">
        <v>803</v>
      </c>
      <c r="I2405" t="s">
        <v>808</v>
      </c>
    </row>
    <row r="2406" spans="1:9">
      <c r="A2406" t="s">
        <v>970</v>
      </c>
      <c r="B2406" t="s">
        <v>809</v>
      </c>
      <c r="C2406" t="s">
        <v>810</v>
      </c>
      <c r="D2406" t="s">
        <v>811</v>
      </c>
      <c r="E2406" t="s">
        <v>812</v>
      </c>
      <c r="F2406" t="s">
        <v>809</v>
      </c>
      <c r="G2406" t="s">
        <v>812</v>
      </c>
      <c r="H2406" t="s">
        <v>809</v>
      </c>
      <c r="I2406" t="s">
        <v>813</v>
      </c>
    </row>
    <row r="2407" spans="1:9">
      <c r="A2407" t="s">
        <v>814</v>
      </c>
      <c r="B2407" t="s">
        <v>767</v>
      </c>
      <c r="C2407" t="s">
        <v>760</v>
      </c>
      <c r="D2407" t="s">
        <v>760</v>
      </c>
      <c r="E2407" t="s">
        <v>767</v>
      </c>
      <c r="F2407" t="s">
        <v>750</v>
      </c>
      <c r="G2407" t="s">
        <v>767</v>
      </c>
      <c r="H2407" t="s">
        <v>750</v>
      </c>
      <c r="I2407" t="s">
        <v>767</v>
      </c>
    </row>
    <row r="2409" spans="1:9">
      <c r="A2409" t="s">
        <v>165</v>
      </c>
    </row>
    <row r="2410" spans="1:9">
      <c r="A2410" t="s">
        <v>776</v>
      </c>
    </row>
    <row r="2411" spans="1:9">
      <c r="A2411" t="s">
        <v>2088</v>
      </c>
      <c r="B2411">
        <v>0</v>
      </c>
      <c r="C2411" s="178">
        <v>1585.14</v>
      </c>
      <c r="D2411">
        <v>0</v>
      </c>
      <c r="E2411">
        <v>678.92</v>
      </c>
      <c r="F2411" s="178">
        <v>2500</v>
      </c>
      <c r="G2411" s="178">
        <v>1543.7</v>
      </c>
      <c r="H2411">
        <v>0</v>
      </c>
      <c r="I2411">
        <v>0</v>
      </c>
    </row>
    <row r="2412" spans="1:9">
      <c r="B2412" t="s">
        <v>753</v>
      </c>
      <c r="C2412" t="s">
        <v>753</v>
      </c>
      <c r="D2412" t="s">
        <v>753</v>
      </c>
      <c r="E2412" t="s">
        <v>753</v>
      </c>
    </row>
    <row r="2413" spans="1:9">
      <c r="F2413" t="s">
        <v>753</v>
      </c>
      <c r="G2413" t="s">
        <v>753</v>
      </c>
      <c r="H2413" t="s">
        <v>753</v>
      </c>
      <c r="I2413" t="s">
        <v>753</v>
      </c>
    </row>
    <row r="2414" spans="1:9">
      <c r="A2414" t="s">
        <v>166</v>
      </c>
      <c r="B2414">
        <v>0</v>
      </c>
      <c r="C2414" s="178">
        <v>1585.14</v>
      </c>
      <c r="D2414">
        <v>0</v>
      </c>
      <c r="E2414">
        <v>678.92</v>
      </c>
      <c r="F2414" s="178">
        <v>2500</v>
      </c>
      <c r="G2414" s="178">
        <v>1543.7</v>
      </c>
      <c r="H2414">
        <v>0</v>
      </c>
      <c r="I2414">
        <v>0</v>
      </c>
    </row>
    <row r="2416" spans="1:9">
      <c r="A2416" t="s">
        <v>172</v>
      </c>
    </row>
    <row r="2417" spans="1:9">
      <c r="A2417" t="s">
        <v>754</v>
      </c>
    </row>
    <row r="2418" spans="1:9">
      <c r="A2418" t="s">
        <v>2089</v>
      </c>
      <c r="B2418" t="s">
        <v>2090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</row>
    <row r="2419" spans="1:9">
      <c r="B2419" t="s">
        <v>753</v>
      </c>
      <c r="C2419" t="s">
        <v>753</v>
      </c>
      <c r="D2419" t="s">
        <v>753</v>
      </c>
      <c r="E2419" t="s">
        <v>753</v>
      </c>
    </row>
    <row r="2420" spans="1:9">
      <c r="F2420" t="s">
        <v>753</v>
      </c>
      <c r="G2420" t="s">
        <v>753</v>
      </c>
      <c r="H2420" t="s">
        <v>753</v>
      </c>
      <c r="I2420" t="s">
        <v>753</v>
      </c>
    </row>
    <row r="2421" spans="1:9">
      <c r="A2421" t="s">
        <v>173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</row>
    <row r="2422" spans="1:9">
      <c r="B2422" t="s">
        <v>760</v>
      </c>
      <c r="C2422" t="s">
        <v>760</v>
      </c>
      <c r="D2422" t="s">
        <v>758</v>
      </c>
    </row>
    <row r="2423" spans="1:9">
      <c r="D2423" t="s">
        <v>772</v>
      </c>
      <c r="E2423" t="s">
        <v>767</v>
      </c>
      <c r="F2423" t="s">
        <v>750</v>
      </c>
      <c r="G2423" t="s">
        <v>767</v>
      </c>
      <c r="H2423" t="s">
        <v>750</v>
      </c>
      <c r="I2423" t="s">
        <v>822</v>
      </c>
    </row>
    <row r="2424" spans="1:9">
      <c r="I2424" t="s">
        <v>765</v>
      </c>
    </row>
    <row r="2426" spans="1:9">
      <c r="A2426" t="s">
        <v>198</v>
      </c>
      <c r="B2426" s="178">
        <v>233973</v>
      </c>
      <c r="C2426" s="178">
        <v>172258.31</v>
      </c>
      <c r="D2426" s="178">
        <v>177325</v>
      </c>
      <c r="E2426" s="178">
        <v>181034.73</v>
      </c>
      <c r="F2426" s="178">
        <v>188160</v>
      </c>
      <c r="G2426" s="178">
        <v>156561.4</v>
      </c>
      <c r="H2426" s="178">
        <v>169595</v>
      </c>
      <c r="I2426" s="178">
        <v>147105.94</v>
      </c>
    </row>
    <row r="2427" spans="1:9">
      <c r="A2427" t="s">
        <v>794</v>
      </c>
    </row>
    <row r="2428" spans="1:9">
      <c r="A2428" s="177">
        <v>42298.636805555558</v>
      </c>
      <c r="D2428" t="s">
        <v>795</v>
      </c>
      <c r="E2428" t="s">
        <v>796</v>
      </c>
      <c r="I2428" t="s">
        <v>2091</v>
      </c>
    </row>
    <row r="2429" spans="1:9">
      <c r="D2429" t="s">
        <v>798</v>
      </c>
      <c r="E2429" t="s">
        <v>799</v>
      </c>
    </row>
    <row r="2430" spans="1:9">
      <c r="D2430" t="s">
        <v>800</v>
      </c>
      <c r="E2430" t="s">
        <v>801</v>
      </c>
    </row>
    <row r="2431" spans="1:9">
      <c r="A2431" t="s">
        <v>747</v>
      </c>
    </row>
    <row r="2433" spans="1:9">
      <c r="C2433" t="s">
        <v>802</v>
      </c>
      <c r="E2433" t="s">
        <v>802</v>
      </c>
      <c r="G2433" t="s">
        <v>802</v>
      </c>
      <c r="I2433" t="s">
        <v>802</v>
      </c>
    </row>
    <row r="2434" spans="1:9">
      <c r="B2434" t="s">
        <v>803</v>
      </c>
      <c r="C2434" t="s">
        <v>804</v>
      </c>
      <c r="D2434" t="s">
        <v>805</v>
      </c>
      <c r="E2434" t="s">
        <v>806</v>
      </c>
      <c r="F2434" t="s">
        <v>803</v>
      </c>
      <c r="G2434" t="s">
        <v>807</v>
      </c>
      <c r="H2434" t="s">
        <v>803</v>
      </c>
      <c r="I2434" t="s">
        <v>808</v>
      </c>
    </row>
    <row r="2435" spans="1:9">
      <c r="A2435" t="s">
        <v>970</v>
      </c>
      <c r="B2435" t="s">
        <v>809</v>
      </c>
      <c r="C2435" t="s">
        <v>810</v>
      </c>
      <c r="D2435" t="s">
        <v>811</v>
      </c>
      <c r="E2435" t="s">
        <v>812</v>
      </c>
      <c r="F2435" t="s">
        <v>809</v>
      </c>
      <c r="G2435" t="s">
        <v>812</v>
      </c>
      <c r="H2435" t="s">
        <v>809</v>
      </c>
      <c r="I2435" t="s">
        <v>813</v>
      </c>
    </row>
    <row r="2436" spans="1:9">
      <c r="A2436" t="s">
        <v>814</v>
      </c>
      <c r="B2436" t="s">
        <v>767</v>
      </c>
      <c r="C2436" t="s">
        <v>760</v>
      </c>
      <c r="D2436" t="s">
        <v>760</v>
      </c>
      <c r="E2436" t="s">
        <v>767</v>
      </c>
      <c r="F2436" t="s">
        <v>750</v>
      </c>
      <c r="G2436" t="s">
        <v>767</v>
      </c>
      <c r="H2436" t="s">
        <v>750</v>
      </c>
      <c r="I2436" t="s">
        <v>767</v>
      </c>
    </row>
    <row r="2437" spans="1:9">
      <c r="A2437" t="s">
        <v>199</v>
      </c>
    </row>
    <row r="2438" spans="1:9">
      <c r="A2438" t="s">
        <v>791</v>
      </c>
    </row>
    <row r="2440" spans="1:9">
      <c r="A2440" t="s">
        <v>774</v>
      </c>
    </row>
    <row r="2441" spans="1:9">
      <c r="A2441" t="s">
        <v>767</v>
      </c>
    </row>
    <row r="2442" spans="1:9">
      <c r="A2442" t="s">
        <v>2092</v>
      </c>
      <c r="B2442" s="178">
        <v>58598</v>
      </c>
      <c r="C2442" s="178">
        <v>56360.69</v>
      </c>
      <c r="D2442" s="178">
        <v>58781</v>
      </c>
      <c r="E2442" s="178">
        <v>57643.93</v>
      </c>
      <c r="F2442" s="178">
        <v>59956</v>
      </c>
      <c r="G2442" s="178">
        <v>62247.97</v>
      </c>
      <c r="H2442" s="178">
        <v>59956</v>
      </c>
      <c r="I2442" s="178">
        <v>54822.12</v>
      </c>
    </row>
    <row r="2443" spans="1:9">
      <c r="A2443" t="s">
        <v>2093</v>
      </c>
      <c r="B2443" t="s">
        <v>931</v>
      </c>
      <c r="C2443">
        <v>0</v>
      </c>
      <c r="D2443" s="178">
        <v>25000</v>
      </c>
      <c r="E2443" s="178">
        <v>24975.53</v>
      </c>
      <c r="F2443">
        <v>0</v>
      </c>
      <c r="G2443">
        <v>0</v>
      </c>
      <c r="H2443">
        <v>0</v>
      </c>
      <c r="I2443">
        <v>0</v>
      </c>
    </row>
    <row r="2444" spans="1:9">
      <c r="A2444" t="s">
        <v>2094</v>
      </c>
      <c r="B2444">
        <v>0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0</v>
      </c>
    </row>
    <row r="2445" spans="1:9">
      <c r="A2445" t="s">
        <v>2095</v>
      </c>
      <c r="B2445" s="178">
        <v>5534</v>
      </c>
      <c r="C2445" s="178">
        <v>5329.14</v>
      </c>
      <c r="D2445" s="178">
        <v>5505</v>
      </c>
      <c r="E2445" s="178">
        <v>5242.28</v>
      </c>
      <c r="F2445" s="178">
        <v>5538</v>
      </c>
      <c r="G2445" s="178">
        <v>5435.6</v>
      </c>
      <c r="H2445" s="178">
        <v>5928</v>
      </c>
      <c r="I2445" s="178">
        <v>5922.3</v>
      </c>
    </row>
    <row r="2446" spans="1:9">
      <c r="A2446" t="s">
        <v>2096</v>
      </c>
      <c r="B2446">
        <v>60</v>
      </c>
      <c r="C2446">
        <v>55.68</v>
      </c>
      <c r="D2446">
        <v>51</v>
      </c>
      <c r="E2446">
        <v>45.36</v>
      </c>
      <c r="F2446">
        <v>51</v>
      </c>
      <c r="G2446">
        <v>36.14</v>
      </c>
      <c r="H2446">
        <v>51</v>
      </c>
      <c r="I2446">
        <v>33.36</v>
      </c>
    </row>
    <row r="2447" spans="1:9">
      <c r="A2447" t="s">
        <v>2097</v>
      </c>
      <c r="B2447" s="178">
        <v>3633</v>
      </c>
      <c r="C2447" s="178">
        <v>3288.63</v>
      </c>
      <c r="D2447" s="178">
        <v>3644</v>
      </c>
      <c r="E2447" s="178">
        <v>3592.45</v>
      </c>
      <c r="F2447" s="178">
        <v>3717</v>
      </c>
      <c r="G2447" s="178">
        <v>3637.05</v>
      </c>
      <c r="H2447" s="178">
        <v>3717</v>
      </c>
      <c r="I2447" s="178">
        <v>3682.88</v>
      </c>
    </row>
    <row r="2448" spans="1:9">
      <c r="A2448" t="s">
        <v>2098</v>
      </c>
      <c r="B2448">
        <v>975</v>
      </c>
      <c r="C2448">
        <v>769.11</v>
      </c>
      <c r="D2448">
        <v>852</v>
      </c>
      <c r="E2448">
        <v>840.13</v>
      </c>
      <c r="F2448">
        <v>869</v>
      </c>
      <c r="G2448">
        <v>850.48</v>
      </c>
      <c r="H2448">
        <v>869</v>
      </c>
      <c r="I2448">
        <v>835.18</v>
      </c>
    </row>
    <row r="2449" spans="1:9">
      <c r="A2449" t="s">
        <v>2099</v>
      </c>
      <c r="B2449" t="s">
        <v>2100</v>
      </c>
      <c r="C2449" s="178">
        <v>8213.0400000000009</v>
      </c>
      <c r="D2449" s="178">
        <v>8523</v>
      </c>
      <c r="E2449" s="178">
        <v>8523</v>
      </c>
      <c r="F2449" s="178">
        <v>8694</v>
      </c>
      <c r="G2449" s="178">
        <v>7494</v>
      </c>
      <c r="H2449" s="178">
        <v>8694</v>
      </c>
      <c r="I2449" s="178">
        <v>7998.48</v>
      </c>
    </row>
    <row r="2450" spans="1:9">
      <c r="A2450" t="s">
        <v>2101</v>
      </c>
      <c r="B2450">
        <v>190</v>
      </c>
      <c r="C2450">
        <v>0</v>
      </c>
      <c r="D2450">
        <v>223</v>
      </c>
      <c r="E2450">
        <v>219.36</v>
      </c>
      <c r="F2450">
        <v>227</v>
      </c>
      <c r="G2450">
        <v>207.77</v>
      </c>
      <c r="H2450">
        <v>227</v>
      </c>
      <c r="I2450">
        <v>237.54</v>
      </c>
    </row>
    <row r="2451" spans="1:9">
      <c r="B2451" t="s">
        <v>753</v>
      </c>
      <c r="C2451" t="s">
        <v>753</v>
      </c>
      <c r="D2451" t="s">
        <v>753</v>
      </c>
      <c r="E2451" t="s">
        <v>753</v>
      </c>
    </row>
    <row r="2452" spans="1:9">
      <c r="F2452" t="s">
        <v>753</v>
      </c>
      <c r="G2452" t="s">
        <v>753</v>
      </c>
      <c r="H2452" t="s">
        <v>753</v>
      </c>
      <c r="I2452" t="s">
        <v>753</v>
      </c>
    </row>
    <row r="2453" spans="1:9">
      <c r="A2453" t="s">
        <v>984</v>
      </c>
      <c r="B2453" s="178">
        <v>77347</v>
      </c>
      <c r="C2453" s="178">
        <v>74016.289999999994</v>
      </c>
      <c r="D2453" s="178">
        <v>102579</v>
      </c>
      <c r="E2453" s="178">
        <v>101082.04</v>
      </c>
      <c r="F2453" s="178">
        <v>79052</v>
      </c>
      <c r="G2453" s="178">
        <v>79909.009999999995</v>
      </c>
      <c r="H2453" s="178">
        <v>79442</v>
      </c>
      <c r="I2453" s="178">
        <v>73531.86</v>
      </c>
    </row>
    <row r="2455" spans="1:9">
      <c r="A2455" t="s">
        <v>170</v>
      </c>
    </row>
    <row r="2456" spans="1:9">
      <c r="A2456" t="s">
        <v>764</v>
      </c>
    </row>
    <row r="2457" spans="1:9">
      <c r="A2457" t="s">
        <v>2102</v>
      </c>
      <c r="B2457" t="s">
        <v>1063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</row>
    <row r="2458" spans="1:9">
      <c r="A2458" t="s">
        <v>2103</v>
      </c>
      <c r="B2458" t="s">
        <v>2104</v>
      </c>
      <c r="C2458" s="178">
        <v>39920</v>
      </c>
      <c r="D2458" s="178">
        <v>39800</v>
      </c>
      <c r="E2458" s="178">
        <v>41020</v>
      </c>
      <c r="F2458">
        <v>0</v>
      </c>
      <c r="G2458">
        <v>0</v>
      </c>
      <c r="H2458">
        <v>0</v>
      </c>
      <c r="I2458">
        <v>0</v>
      </c>
    </row>
    <row r="2459" spans="1:9">
      <c r="A2459" t="s">
        <v>2105</v>
      </c>
      <c r="B2459">
        <v>0</v>
      </c>
      <c r="C2459">
        <v>725.58</v>
      </c>
      <c r="D2459">
        <v>0</v>
      </c>
      <c r="E2459">
        <v>727.78</v>
      </c>
      <c r="F2459">
        <v>750</v>
      </c>
      <c r="G2459">
        <v>761.59</v>
      </c>
      <c r="H2459">
        <v>780</v>
      </c>
      <c r="I2459">
        <v>548.29999999999995</v>
      </c>
    </row>
    <row r="2460" spans="1:9">
      <c r="A2460" t="s">
        <v>2106</v>
      </c>
      <c r="B2460">
        <v>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v>0</v>
      </c>
    </row>
    <row r="2461" spans="1:9">
      <c r="A2461" t="s">
        <v>2107</v>
      </c>
      <c r="B2461">
        <v>0</v>
      </c>
      <c r="C2461">
        <v>0</v>
      </c>
      <c r="D2461">
        <v>0</v>
      </c>
      <c r="E2461">
        <v>0</v>
      </c>
      <c r="F2461">
        <v>153.75</v>
      </c>
      <c r="G2461">
        <v>-153.75</v>
      </c>
      <c r="H2461">
        <v>0</v>
      </c>
      <c r="I2461">
        <v>0</v>
      </c>
    </row>
    <row r="2462" spans="1:9">
      <c r="A2462" t="s">
        <v>2108</v>
      </c>
      <c r="B2462" s="178">
        <v>2235</v>
      </c>
      <c r="C2462">
        <v>0</v>
      </c>
      <c r="D2462" s="178">
        <v>1200</v>
      </c>
      <c r="E2462">
        <v>503.38</v>
      </c>
      <c r="F2462">
        <v>750</v>
      </c>
      <c r="G2462">
        <v>0</v>
      </c>
      <c r="H2462">
        <v>750</v>
      </c>
      <c r="I2462">
        <v>0</v>
      </c>
    </row>
    <row r="2463" spans="1:9">
      <c r="A2463" t="s">
        <v>2109</v>
      </c>
      <c r="B2463" s="178">
        <v>7500</v>
      </c>
      <c r="C2463" s="178">
        <v>11039.58</v>
      </c>
      <c r="D2463" s="178">
        <v>7500</v>
      </c>
      <c r="E2463" s="178">
        <v>15000</v>
      </c>
      <c r="F2463" s="178">
        <v>7500</v>
      </c>
      <c r="G2463">
        <v>553.75</v>
      </c>
      <c r="H2463" s="178">
        <v>9007</v>
      </c>
      <c r="I2463" s="178">
        <v>9006.9</v>
      </c>
    </row>
    <row r="2464" spans="1:9">
      <c r="A2464" t="s">
        <v>2110</v>
      </c>
      <c r="B2464">
        <v>0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0</v>
      </c>
    </row>
    <row r="2465" spans="1:9">
      <c r="A2465" t="s">
        <v>2111</v>
      </c>
      <c r="B2465" s="178">
        <v>4000</v>
      </c>
      <c r="C2465">
        <v>0</v>
      </c>
      <c r="D2465" s="178">
        <v>4000</v>
      </c>
      <c r="E2465" s="178">
        <v>9962</v>
      </c>
      <c r="F2465">
        <v>0</v>
      </c>
      <c r="G2465">
        <v>0</v>
      </c>
      <c r="H2465">
        <v>0</v>
      </c>
      <c r="I2465">
        <v>0</v>
      </c>
    </row>
    <row r="2466" spans="1:9">
      <c r="A2466" t="s">
        <v>2112</v>
      </c>
      <c r="B2466" s="178">
        <v>25000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</row>
    <row r="2467" spans="1:9">
      <c r="B2467" t="s">
        <v>753</v>
      </c>
      <c r="C2467" t="s">
        <v>753</v>
      </c>
      <c r="D2467" t="s">
        <v>753</v>
      </c>
      <c r="E2467" t="s">
        <v>753</v>
      </c>
    </row>
    <row r="2468" spans="1:9">
      <c r="F2468" t="s">
        <v>753</v>
      </c>
      <c r="G2468" t="s">
        <v>753</v>
      </c>
      <c r="H2468" t="s">
        <v>753</v>
      </c>
      <c r="I2468" t="s">
        <v>753</v>
      </c>
    </row>
    <row r="2469" spans="1:9">
      <c r="A2469" t="s">
        <v>168</v>
      </c>
      <c r="B2469" s="178">
        <v>78611</v>
      </c>
      <c r="C2469" s="178">
        <v>51685.16</v>
      </c>
      <c r="D2469" s="178">
        <v>52500</v>
      </c>
      <c r="E2469" s="178">
        <v>67213.16</v>
      </c>
      <c r="F2469" s="178">
        <v>9153.75</v>
      </c>
      <c r="G2469" s="178">
        <v>1161.5899999999999</v>
      </c>
      <c r="H2469" s="178">
        <v>10537</v>
      </c>
      <c r="I2469" s="178">
        <v>9555.2000000000007</v>
      </c>
    </row>
    <row r="2471" spans="1:9">
      <c r="A2471" t="s">
        <v>138</v>
      </c>
    </row>
    <row r="2472" spans="1:9">
      <c r="A2472" t="s">
        <v>766</v>
      </c>
    </row>
    <row r="2473" spans="1:9">
      <c r="A2473" t="s">
        <v>2113</v>
      </c>
      <c r="B2473" t="s">
        <v>883</v>
      </c>
      <c r="C2473">
        <v>0</v>
      </c>
      <c r="D2473">
        <v>0</v>
      </c>
      <c r="E2473">
        <v>79.989999999999995</v>
      </c>
      <c r="F2473">
        <v>14.49</v>
      </c>
      <c r="G2473">
        <v>14.49</v>
      </c>
      <c r="H2473" s="178">
        <v>1000</v>
      </c>
      <c r="I2473">
        <v>0</v>
      </c>
    </row>
    <row r="2474" spans="1:9">
      <c r="A2474" t="s">
        <v>2114</v>
      </c>
      <c r="B2474" t="s">
        <v>1045</v>
      </c>
      <c r="C2474">
        <v>0</v>
      </c>
      <c r="D2474">
        <v>0</v>
      </c>
      <c r="E2474">
        <v>0</v>
      </c>
      <c r="F2474">
        <v>52.34</v>
      </c>
      <c r="G2474">
        <v>52.34</v>
      </c>
      <c r="H2474">
        <v>0</v>
      </c>
      <c r="I2474">
        <v>52.34</v>
      </c>
    </row>
    <row r="2475" spans="1:9">
      <c r="A2475" t="s">
        <v>2115</v>
      </c>
      <c r="B2475" s="178">
        <v>7700</v>
      </c>
      <c r="C2475">
        <v>100</v>
      </c>
      <c r="D2475" s="178">
        <v>3900</v>
      </c>
      <c r="E2475">
        <v>541.55999999999995</v>
      </c>
      <c r="F2475">
        <v>0</v>
      </c>
      <c r="G2475">
        <v>0</v>
      </c>
      <c r="H2475">
        <v>0</v>
      </c>
      <c r="I2475">
        <v>0</v>
      </c>
    </row>
    <row r="2476" spans="1:9">
      <c r="A2476" t="s">
        <v>2116</v>
      </c>
      <c r="B2476">
        <v>0</v>
      </c>
      <c r="C2476">
        <v>0</v>
      </c>
      <c r="D2476">
        <v>0</v>
      </c>
      <c r="E2476">
        <v>0</v>
      </c>
      <c r="F2476" s="178">
        <v>1179.42</v>
      </c>
      <c r="G2476">
        <v>609.91</v>
      </c>
      <c r="H2476">
        <v>0</v>
      </c>
      <c r="I2476">
        <v>0</v>
      </c>
    </row>
    <row r="2477" spans="1:9">
      <c r="B2477" t="s">
        <v>753</v>
      </c>
      <c r="C2477" t="s">
        <v>753</v>
      </c>
      <c r="D2477" t="s">
        <v>753</v>
      </c>
      <c r="E2477" t="s">
        <v>753</v>
      </c>
    </row>
    <row r="2478" spans="1:9">
      <c r="F2478" t="s">
        <v>753</v>
      </c>
      <c r="G2478" t="s">
        <v>753</v>
      </c>
      <c r="H2478" t="s">
        <v>753</v>
      </c>
      <c r="I2478" t="s">
        <v>753</v>
      </c>
    </row>
    <row r="2479" spans="1:9">
      <c r="A2479" t="s">
        <v>161</v>
      </c>
      <c r="B2479" s="178">
        <v>7700</v>
      </c>
      <c r="C2479">
        <v>100</v>
      </c>
      <c r="D2479" s="178">
        <v>3900</v>
      </c>
      <c r="E2479">
        <v>621.54999999999995</v>
      </c>
      <c r="F2479" s="178">
        <v>1246.25</v>
      </c>
      <c r="G2479">
        <v>676.74</v>
      </c>
      <c r="H2479" s="178">
        <v>1000</v>
      </c>
      <c r="I2479">
        <v>52.34</v>
      </c>
    </row>
    <row r="2480" spans="1:9">
      <c r="B2480" t="s">
        <v>760</v>
      </c>
      <c r="C2480" t="s">
        <v>760</v>
      </c>
      <c r="D2480" t="s">
        <v>758</v>
      </c>
    </row>
    <row r="2481" spans="1:9">
      <c r="D2481" t="s">
        <v>772</v>
      </c>
      <c r="E2481" t="s">
        <v>767</v>
      </c>
      <c r="F2481" t="s">
        <v>750</v>
      </c>
      <c r="G2481" t="s">
        <v>767</v>
      </c>
      <c r="H2481" t="s">
        <v>750</v>
      </c>
      <c r="I2481" t="s">
        <v>822</v>
      </c>
    </row>
    <row r="2482" spans="1:9">
      <c r="I2482" t="s">
        <v>765</v>
      </c>
    </row>
    <row r="2484" spans="1:9">
      <c r="A2484" t="s">
        <v>200</v>
      </c>
      <c r="B2484" s="178">
        <v>163658</v>
      </c>
      <c r="C2484" s="178">
        <v>125801.45</v>
      </c>
      <c r="D2484" s="178">
        <v>158979</v>
      </c>
      <c r="E2484" s="178">
        <v>168916.75</v>
      </c>
      <c r="F2484" s="178">
        <v>89452</v>
      </c>
      <c r="G2484" s="178">
        <v>81747.34</v>
      </c>
      <c r="H2484" s="178">
        <v>90979</v>
      </c>
      <c r="I2484" s="178">
        <v>83139.399999999994</v>
      </c>
    </row>
    <row r="2485" spans="1:9">
      <c r="A2485" t="s">
        <v>794</v>
      </c>
    </row>
    <row r="2486" spans="1:9">
      <c r="A2486" s="177">
        <v>42298.636805555558</v>
      </c>
      <c r="D2486" t="s">
        <v>795</v>
      </c>
      <c r="E2486" t="s">
        <v>796</v>
      </c>
      <c r="I2486" t="s">
        <v>2117</v>
      </c>
    </row>
    <row r="2487" spans="1:9">
      <c r="D2487" t="s">
        <v>798</v>
      </c>
      <c r="E2487" t="s">
        <v>799</v>
      </c>
    </row>
    <row r="2488" spans="1:9">
      <c r="D2488" t="s">
        <v>800</v>
      </c>
      <c r="E2488" t="s">
        <v>801</v>
      </c>
    </row>
    <row r="2489" spans="1:9">
      <c r="A2489" t="s">
        <v>747</v>
      </c>
    </row>
    <row r="2491" spans="1:9">
      <c r="C2491" t="s">
        <v>802</v>
      </c>
      <c r="E2491" t="s">
        <v>802</v>
      </c>
      <c r="G2491" t="s">
        <v>802</v>
      </c>
      <c r="I2491" t="s">
        <v>802</v>
      </c>
    </row>
    <row r="2492" spans="1:9">
      <c r="B2492" t="s">
        <v>803</v>
      </c>
      <c r="C2492" t="s">
        <v>804</v>
      </c>
      <c r="D2492" t="s">
        <v>805</v>
      </c>
      <c r="E2492" t="s">
        <v>806</v>
      </c>
      <c r="F2492" t="s">
        <v>803</v>
      </c>
      <c r="G2492" t="s">
        <v>807</v>
      </c>
      <c r="H2492" t="s">
        <v>803</v>
      </c>
      <c r="I2492" t="s">
        <v>808</v>
      </c>
    </row>
    <row r="2493" spans="1:9">
      <c r="A2493" t="s">
        <v>970</v>
      </c>
      <c r="B2493" t="s">
        <v>809</v>
      </c>
      <c r="C2493" t="s">
        <v>810</v>
      </c>
      <c r="D2493" t="s">
        <v>811</v>
      </c>
      <c r="E2493" t="s">
        <v>812</v>
      </c>
      <c r="F2493" t="s">
        <v>809</v>
      </c>
      <c r="G2493" t="s">
        <v>812</v>
      </c>
      <c r="H2493" t="s">
        <v>809</v>
      </c>
      <c r="I2493" t="s">
        <v>813</v>
      </c>
    </row>
    <row r="2494" spans="1:9">
      <c r="A2494" t="s">
        <v>814</v>
      </c>
      <c r="B2494" t="s">
        <v>767</v>
      </c>
      <c r="C2494" t="s">
        <v>760</v>
      </c>
      <c r="D2494" t="s">
        <v>760</v>
      </c>
      <c r="E2494" t="s">
        <v>767</v>
      </c>
      <c r="F2494" t="s">
        <v>750</v>
      </c>
      <c r="G2494" t="s">
        <v>767</v>
      </c>
      <c r="H2494" t="s">
        <v>750</v>
      </c>
      <c r="I2494" t="s">
        <v>767</v>
      </c>
    </row>
    <row r="2495" spans="1:9">
      <c r="A2495" t="s">
        <v>201</v>
      </c>
    </row>
    <row r="2496" spans="1:9">
      <c r="A2496" t="s">
        <v>784</v>
      </c>
    </row>
    <row r="2498" spans="1:9">
      <c r="A2498" t="s">
        <v>774</v>
      </c>
    </row>
    <row r="2499" spans="1:9">
      <c r="A2499" t="s">
        <v>767</v>
      </c>
    </row>
    <row r="2500" spans="1:9">
      <c r="A2500" t="s">
        <v>2118</v>
      </c>
      <c r="B2500">
        <v>0</v>
      </c>
      <c r="C2500">
        <v>0</v>
      </c>
      <c r="D2500" s="178">
        <v>75000</v>
      </c>
      <c r="E2500" s="178">
        <v>41922.22</v>
      </c>
      <c r="F2500" s="178">
        <v>76500</v>
      </c>
      <c r="G2500" s="178">
        <v>78527.19</v>
      </c>
      <c r="H2500" s="178">
        <v>116872.8</v>
      </c>
      <c r="I2500" s="178">
        <v>68930.070000000007</v>
      </c>
    </row>
    <row r="2501" spans="1:9">
      <c r="A2501" t="s">
        <v>2119</v>
      </c>
      <c r="B2501">
        <v>0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 s="178">
        <v>15365.88</v>
      </c>
    </row>
    <row r="2502" spans="1:9">
      <c r="A2502" t="s">
        <v>2120</v>
      </c>
      <c r="B2502">
        <v>0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v>0</v>
      </c>
    </row>
    <row r="2503" spans="1:9">
      <c r="A2503" t="s">
        <v>2121</v>
      </c>
      <c r="B2503">
        <v>0</v>
      </c>
      <c r="C2503">
        <v>0</v>
      </c>
      <c r="D2503" s="178">
        <v>5858</v>
      </c>
      <c r="E2503" s="178">
        <v>3056.95</v>
      </c>
      <c r="F2503" s="178">
        <v>5549</v>
      </c>
      <c r="G2503" s="178">
        <v>5494.7</v>
      </c>
      <c r="H2503" s="178">
        <v>11789</v>
      </c>
      <c r="I2503" s="178">
        <v>18341.62</v>
      </c>
    </row>
    <row r="2504" spans="1:9">
      <c r="A2504" t="s">
        <v>2122</v>
      </c>
      <c r="B2504">
        <v>0</v>
      </c>
      <c r="C2504">
        <v>0</v>
      </c>
      <c r="D2504">
        <v>103</v>
      </c>
      <c r="E2504">
        <v>42.75</v>
      </c>
      <c r="F2504">
        <v>103</v>
      </c>
      <c r="G2504">
        <v>111.15</v>
      </c>
      <c r="H2504">
        <v>154</v>
      </c>
      <c r="I2504">
        <v>117.13</v>
      </c>
    </row>
    <row r="2505" spans="1:9">
      <c r="A2505" t="s">
        <v>2123</v>
      </c>
      <c r="B2505">
        <v>0</v>
      </c>
      <c r="C2505">
        <v>0</v>
      </c>
      <c r="D2505" s="178">
        <v>4650</v>
      </c>
      <c r="E2505" s="178">
        <v>2451.44</v>
      </c>
      <c r="F2505" s="178">
        <v>4743</v>
      </c>
      <c r="G2505" s="178">
        <v>4732.87</v>
      </c>
      <c r="H2505" s="178">
        <v>7246</v>
      </c>
      <c r="I2505" s="178">
        <v>5142.4399999999996</v>
      </c>
    </row>
    <row r="2506" spans="1:9">
      <c r="A2506" t="s">
        <v>2124</v>
      </c>
      <c r="B2506">
        <v>0</v>
      </c>
      <c r="C2506">
        <v>0</v>
      </c>
      <c r="D2506" s="178">
        <v>1088</v>
      </c>
      <c r="E2506">
        <v>573.27</v>
      </c>
      <c r="F2506" s="178">
        <v>1109</v>
      </c>
      <c r="G2506" s="178">
        <v>1106.82</v>
      </c>
      <c r="H2506" s="178">
        <v>1695</v>
      </c>
      <c r="I2506" s="178">
        <v>1202.78</v>
      </c>
    </row>
    <row r="2507" spans="1:9">
      <c r="A2507" t="s">
        <v>2125</v>
      </c>
      <c r="B2507" t="s">
        <v>1219</v>
      </c>
      <c r="C2507">
        <v>0</v>
      </c>
      <c r="D2507">
        <v>0</v>
      </c>
      <c r="E2507">
        <v>0</v>
      </c>
      <c r="F2507">
        <v>0</v>
      </c>
      <c r="G2507">
        <v>0</v>
      </c>
      <c r="H2507" s="178">
        <v>16947</v>
      </c>
      <c r="I2507" s="178">
        <v>15591.24</v>
      </c>
    </row>
    <row r="2508" spans="1:9">
      <c r="A2508" t="s">
        <v>2126</v>
      </c>
      <c r="B2508">
        <v>0</v>
      </c>
      <c r="C2508">
        <v>0</v>
      </c>
      <c r="D2508">
        <v>248</v>
      </c>
      <c r="E2508">
        <v>243.95</v>
      </c>
      <c r="F2508">
        <v>252</v>
      </c>
      <c r="G2508">
        <v>230.66</v>
      </c>
      <c r="H2508">
        <v>431</v>
      </c>
      <c r="I2508">
        <v>451.02</v>
      </c>
    </row>
    <row r="2509" spans="1:9">
      <c r="B2509" t="s">
        <v>753</v>
      </c>
      <c r="C2509" t="s">
        <v>753</v>
      </c>
      <c r="D2509" t="s">
        <v>753</v>
      </c>
      <c r="E2509" t="s">
        <v>753</v>
      </c>
    </row>
    <row r="2510" spans="1:9">
      <c r="F2510" t="s">
        <v>753</v>
      </c>
      <c r="G2510" t="s">
        <v>753</v>
      </c>
      <c r="H2510" t="s">
        <v>753</v>
      </c>
      <c r="I2510" t="s">
        <v>753</v>
      </c>
    </row>
    <row r="2511" spans="1:9">
      <c r="A2511" t="s">
        <v>984</v>
      </c>
      <c r="B2511">
        <v>0</v>
      </c>
      <c r="C2511">
        <v>0</v>
      </c>
      <c r="D2511" s="178">
        <v>86947</v>
      </c>
      <c r="E2511" s="178">
        <v>48290.58</v>
      </c>
      <c r="F2511" s="178">
        <v>88256</v>
      </c>
      <c r="G2511" s="178">
        <v>90203.39</v>
      </c>
      <c r="H2511" s="178">
        <v>155134.79999999999</v>
      </c>
      <c r="I2511" s="178">
        <v>125142.18</v>
      </c>
    </row>
    <row r="2513" spans="1:9">
      <c r="A2513" t="s">
        <v>170</v>
      </c>
    </row>
    <row r="2514" spans="1:9">
      <c r="A2514" t="s">
        <v>764</v>
      </c>
    </row>
    <row r="2515" spans="1:9">
      <c r="A2515" t="s">
        <v>2127</v>
      </c>
      <c r="B2515" t="s">
        <v>1021</v>
      </c>
      <c r="C2515">
        <v>0</v>
      </c>
      <c r="D2515">
        <v>0</v>
      </c>
      <c r="E2515">
        <v>0</v>
      </c>
      <c r="F2515" s="178">
        <v>10000</v>
      </c>
      <c r="G2515">
        <v>0</v>
      </c>
      <c r="H2515" s="178">
        <v>1500</v>
      </c>
      <c r="I2515">
        <v>607.02</v>
      </c>
    </row>
    <row r="2516" spans="1:9">
      <c r="A2516" t="s">
        <v>2128</v>
      </c>
      <c r="B2516" t="s">
        <v>2129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0</v>
      </c>
    </row>
    <row r="2517" spans="1:9">
      <c r="A2517" t="s">
        <v>2130</v>
      </c>
      <c r="B2517">
        <v>0</v>
      </c>
      <c r="C2517">
        <v>0</v>
      </c>
      <c r="D2517">
        <v>0</v>
      </c>
      <c r="E2517">
        <v>0</v>
      </c>
      <c r="F2517" s="178">
        <v>3500</v>
      </c>
      <c r="G2517">
        <v>0</v>
      </c>
      <c r="H2517">
        <v>0</v>
      </c>
      <c r="I2517">
        <v>0</v>
      </c>
    </row>
    <row r="2518" spans="1:9">
      <c r="A2518" t="s">
        <v>2131</v>
      </c>
      <c r="B2518">
        <v>0</v>
      </c>
      <c r="C2518">
        <v>0</v>
      </c>
      <c r="D2518" s="178">
        <v>1000</v>
      </c>
      <c r="E2518">
        <v>363.21</v>
      </c>
      <c r="F2518" s="178">
        <v>1000</v>
      </c>
      <c r="G2518">
        <v>761.59</v>
      </c>
      <c r="H2518">
        <v>800</v>
      </c>
      <c r="I2518">
        <v>749.52</v>
      </c>
    </row>
    <row r="2519" spans="1:9">
      <c r="A2519" t="s">
        <v>2132</v>
      </c>
      <c r="B2519">
        <v>0</v>
      </c>
      <c r="C2519">
        <v>0</v>
      </c>
      <c r="D2519">
        <v>500</v>
      </c>
      <c r="E2519">
        <v>0</v>
      </c>
      <c r="F2519">
        <v>0</v>
      </c>
      <c r="G2519">
        <v>0</v>
      </c>
      <c r="H2519">
        <v>0</v>
      </c>
      <c r="I2519">
        <v>0</v>
      </c>
    </row>
    <row r="2520" spans="1:9">
      <c r="A2520" t="s">
        <v>2133</v>
      </c>
      <c r="B2520">
        <v>0</v>
      </c>
      <c r="C2520">
        <v>0</v>
      </c>
      <c r="D2520">
        <v>0</v>
      </c>
      <c r="E2520">
        <v>0</v>
      </c>
      <c r="F2520" s="178">
        <v>3000</v>
      </c>
      <c r="G2520">
        <v>0</v>
      </c>
      <c r="H2520" s="178">
        <v>1000</v>
      </c>
      <c r="I2520">
        <v>450</v>
      </c>
    </row>
    <row r="2521" spans="1:9">
      <c r="A2521" t="s">
        <v>2134</v>
      </c>
      <c r="B2521">
        <v>0</v>
      </c>
      <c r="C2521">
        <v>0</v>
      </c>
      <c r="D2521">
        <v>0</v>
      </c>
      <c r="E2521">
        <v>0</v>
      </c>
      <c r="F2521">
        <v>500</v>
      </c>
      <c r="G2521">
        <v>291.2</v>
      </c>
      <c r="H2521">
        <v>720</v>
      </c>
      <c r="I2521">
        <v>0</v>
      </c>
    </row>
    <row r="2522" spans="1:9">
      <c r="A2522" t="s">
        <v>2135</v>
      </c>
      <c r="B2522">
        <v>0</v>
      </c>
      <c r="C2522">
        <v>0</v>
      </c>
      <c r="D2522">
        <v>0</v>
      </c>
      <c r="E2522">
        <v>0</v>
      </c>
      <c r="F2522">
        <v>0</v>
      </c>
      <c r="G2522">
        <v>0</v>
      </c>
      <c r="H2522" s="178">
        <v>2700</v>
      </c>
      <c r="I2522">
        <v>0</v>
      </c>
    </row>
    <row r="2523" spans="1:9">
      <c r="A2523" t="s">
        <v>2136</v>
      </c>
      <c r="B2523" t="s">
        <v>992</v>
      </c>
      <c r="C2523">
        <v>0</v>
      </c>
      <c r="D2523">
        <v>0</v>
      </c>
      <c r="E2523">
        <v>0</v>
      </c>
      <c r="F2523" s="178">
        <v>5000</v>
      </c>
      <c r="G2523">
        <v>0</v>
      </c>
      <c r="H2523" s="178">
        <v>1000</v>
      </c>
      <c r="I2523">
        <v>923.35</v>
      </c>
    </row>
    <row r="2524" spans="1:9">
      <c r="A2524" t="s">
        <v>2137</v>
      </c>
      <c r="B2524">
        <v>0</v>
      </c>
      <c r="C2524">
        <v>0</v>
      </c>
      <c r="D2524" s="178">
        <v>1000</v>
      </c>
      <c r="E2524">
        <v>280.17</v>
      </c>
      <c r="F2524" s="178">
        <v>2000</v>
      </c>
      <c r="G2524">
        <v>10</v>
      </c>
      <c r="H2524" s="178">
        <v>1300</v>
      </c>
      <c r="I2524">
        <v>790.94</v>
      </c>
    </row>
    <row r="2525" spans="1:9">
      <c r="A2525" t="s">
        <v>2138</v>
      </c>
      <c r="B2525">
        <v>0</v>
      </c>
      <c r="C2525">
        <v>0</v>
      </c>
      <c r="D2525">
        <v>500</v>
      </c>
      <c r="E2525">
        <v>250</v>
      </c>
      <c r="F2525">
        <v>600</v>
      </c>
      <c r="G2525">
        <v>562.5</v>
      </c>
      <c r="H2525" s="178">
        <v>1575</v>
      </c>
      <c r="I2525" s="178">
        <v>1480.06</v>
      </c>
    </row>
    <row r="2526" spans="1:9">
      <c r="A2526" t="s">
        <v>2139</v>
      </c>
      <c r="B2526" t="s">
        <v>1033</v>
      </c>
      <c r="C2526">
        <v>0</v>
      </c>
      <c r="D2526">
        <v>500</v>
      </c>
      <c r="E2526">
        <v>150</v>
      </c>
      <c r="F2526" s="178">
        <v>3500</v>
      </c>
      <c r="G2526" s="178">
        <v>1130</v>
      </c>
      <c r="H2526" s="178">
        <v>2350</v>
      </c>
      <c r="I2526">
        <v>847</v>
      </c>
    </row>
    <row r="2527" spans="1:9">
      <c r="A2527" t="s">
        <v>2140</v>
      </c>
      <c r="B2527">
        <v>0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400</v>
      </c>
      <c r="I2527">
        <v>344.25</v>
      </c>
    </row>
    <row r="2528" spans="1:9">
      <c r="A2528" t="s">
        <v>2141</v>
      </c>
      <c r="B2528">
        <v>0</v>
      </c>
      <c r="C2528">
        <v>0</v>
      </c>
      <c r="D2528">
        <v>500</v>
      </c>
      <c r="E2528">
        <v>0</v>
      </c>
      <c r="F2528">
        <v>50</v>
      </c>
      <c r="G2528">
        <v>36.75</v>
      </c>
      <c r="H2528">
        <v>75</v>
      </c>
      <c r="I2528">
        <v>25.02</v>
      </c>
    </row>
    <row r="2529" spans="1:9">
      <c r="A2529" t="s">
        <v>2142</v>
      </c>
      <c r="B2529">
        <v>0</v>
      </c>
      <c r="C2529">
        <v>0</v>
      </c>
      <c r="D2529">
        <v>0</v>
      </c>
      <c r="E2529">
        <v>0</v>
      </c>
      <c r="F2529">
        <v>0</v>
      </c>
      <c r="G2529">
        <v>0</v>
      </c>
      <c r="H2529" s="178">
        <v>1400</v>
      </c>
      <c r="I2529" s="178">
        <v>1333.13</v>
      </c>
    </row>
    <row r="2530" spans="1:9">
      <c r="B2530" t="s">
        <v>753</v>
      </c>
      <c r="C2530" t="s">
        <v>753</v>
      </c>
      <c r="D2530" t="s">
        <v>753</v>
      </c>
      <c r="E2530" t="s">
        <v>753</v>
      </c>
    </row>
    <row r="2531" spans="1:9">
      <c r="F2531" t="s">
        <v>753</v>
      </c>
      <c r="G2531" t="s">
        <v>753</v>
      </c>
      <c r="H2531" t="s">
        <v>753</v>
      </c>
      <c r="I2531" t="s">
        <v>753</v>
      </c>
    </row>
    <row r="2532" spans="1:9">
      <c r="A2532" t="s">
        <v>168</v>
      </c>
      <c r="B2532">
        <v>0</v>
      </c>
      <c r="C2532">
        <v>0</v>
      </c>
      <c r="D2532" s="178">
        <v>4000</v>
      </c>
      <c r="E2532" s="178">
        <v>1043.3800000000001</v>
      </c>
      <c r="F2532" s="178">
        <v>29150</v>
      </c>
      <c r="G2532" s="178">
        <v>2792.04</v>
      </c>
      <c r="H2532" s="178">
        <v>14820</v>
      </c>
      <c r="I2532" s="178">
        <v>7550.29</v>
      </c>
    </row>
    <row r="2534" spans="1:9">
      <c r="A2534" t="s">
        <v>138</v>
      </c>
    </row>
    <row r="2535" spans="1:9">
      <c r="A2535" t="s">
        <v>766</v>
      </c>
    </row>
    <row r="2536" spans="1:9">
      <c r="A2536" t="s">
        <v>2143</v>
      </c>
      <c r="B2536">
        <v>0</v>
      </c>
      <c r="C2536">
        <v>0</v>
      </c>
      <c r="D2536">
        <v>500</v>
      </c>
      <c r="E2536">
        <v>535.69000000000005</v>
      </c>
      <c r="F2536">
        <v>250</v>
      </c>
      <c r="G2536">
        <v>222.23</v>
      </c>
      <c r="H2536" s="178">
        <v>3650</v>
      </c>
      <c r="I2536">
        <v>552.88</v>
      </c>
    </row>
    <row r="2537" spans="1:9">
      <c r="A2537" t="s">
        <v>2144</v>
      </c>
      <c r="B2537">
        <v>0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v>0</v>
      </c>
    </row>
    <row r="2538" spans="1:9">
      <c r="A2538" t="s">
        <v>2145</v>
      </c>
      <c r="B2538" t="s">
        <v>883</v>
      </c>
      <c r="C2538">
        <v>0</v>
      </c>
      <c r="D2538">
        <v>500</v>
      </c>
      <c r="E2538">
        <v>461.62</v>
      </c>
      <c r="F2538">
        <v>250</v>
      </c>
      <c r="G2538">
        <v>64.2</v>
      </c>
      <c r="H2538">
        <v>700</v>
      </c>
      <c r="I2538">
        <v>172.17</v>
      </c>
    </row>
    <row r="2539" spans="1:9">
      <c r="A2539" t="s">
        <v>2146</v>
      </c>
      <c r="B2539">
        <v>0</v>
      </c>
      <c r="C2539">
        <v>0</v>
      </c>
      <c r="D2539">
        <v>500</v>
      </c>
      <c r="E2539">
        <v>0</v>
      </c>
      <c r="F2539">
        <v>0</v>
      </c>
      <c r="G2539">
        <v>0</v>
      </c>
      <c r="H2539">
        <v>0</v>
      </c>
      <c r="I2539">
        <v>0</v>
      </c>
    </row>
    <row r="2540" spans="1:9">
      <c r="A2540" t="s">
        <v>2147</v>
      </c>
      <c r="B2540">
        <v>0</v>
      </c>
      <c r="C2540">
        <v>0</v>
      </c>
      <c r="D2540">
        <v>500</v>
      </c>
      <c r="E2540">
        <v>0</v>
      </c>
      <c r="F2540">
        <v>0</v>
      </c>
      <c r="G2540">
        <v>0</v>
      </c>
      <c r="H2540">
        <v>0</v>
      </c>
      <c r="I2540">
        <v>0</v>
      </c>
    </row>
    <row r="2541" spans="1:9">
      <c r="A2541" t="s">
        <v>2148</v>
      </c>
      <c r="B2541" t="s">
        <v>1045</v>
      </c>
      <c r="C2541">
        <v>0</v>
      </c>
      <c r="D2541">
        <v>250</v>
      </c>
      <c r="E2541">
        <v>0</v>
      </c>
      <c r="F2541">
        <v>250</v>
      </c>
      <c r="G2541">
        <v>162.66</v>
      </c>
      <c r="H2541">
        <v>150</v>
      </c>
      <c r="I2541">
        <v>0</v>
      </c>
    </row>
    <row r="2542" spans="1:9">
      <c r="A2542" t="s">
        <v>2149</v>
      </c>
      <c r="B2542">
        <v>0</v>
      </c>
      <c r="C2542">
        <v>0</v>
      </c>
      <c r="D2542" s="178">
        <v>1000</v>
      </c>
      <c r="E2542">
        <v>0</v>
      </c>
      <c r="F2542">
        <v>250</v>
      </c>
      <c r="G2542">
        <v>0</v>
      </c>
      <c r="H2542">
        <v>250</v>
      </c>
      <c r="I2542">
        <v>64.19</v>
      </c>
    </row>
    <row r="2543" spans="1:9">
      <c r="A2543" t="s">
        <v>2150</v>
      </c>
      <c r="B2543">
        <v>0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500</v>
      </c>
      <c r="I2543">
        <v>0</v>
      </c>
    </row>
    <row r="2544" spans="1:9">
      <c r="A2544" t="s">
        <v>2151</v>
      </c>
      <c r="B2544">
        <v>0</v>
      </c>
      <c r="C2544">
        <v>0</v>
      </c>
      <c r="D2544">
        <v>0</v>
      </c>
      <c r="E2544">
        <v>0</v>
      </c>
      <c r="F2544">
        <v>250</v>
      </c>
      <c r="G2544">
        <v>70.89</v>
      </c>
      <c r="H2544" s="178">
        <v>3100</v>
      </c>
      <c r="I2544" s="178">
        <v>2948.2</v>
      </c>
    </row>
    <row r="2545" spans="1:9">
      <c r="B2545" t="s">
        <v>753</v>
      </c>
      <c r="C2545" t="s">
        <v>753</v>
      </c>
      <c r="D2545" t="s">
        <v>753</v>
      </c>
      <c r="E2545" t="s">
        <v>753</v>
      </c>
    </row>
    <row r="2546" spans="1:9">
      <c r="F2546" t="s">
        <v>753</v>
      </c>
      <c r="G2546" t="s">
        <v>753</v>
      </c>
      <c r="H2546" t="s">
        <v>753</v>
      </c>
      <c r="I2546" t="s">
        <v>753</v>
      </c>
    </row>
    <row r="2547" spans="1:9">
      <c r="A2547" t="s">
        <v>161</v>
      </c>
      <c r="B2547">
        <v>0</v>
      </c>
      <c r="C2547">
        <v>0</v>
      </c>
      <c r="D2547" s="178">
        <v>3250</v>
      </c>
      <c r="E2547">
        <v>997.31</v>
      </c>
      <c r="F2547" s="178">
        <v>1250</v>
      </c>
      <c r="G2547">
        <v>519.98</v>
      </c>
      <c r="H2547" s="178">
        <v>8350</v>
      </c>
      <c r="I2547" s="178">
        <v>3737.44</v>
      </c>
    </row>
    <row r="2549" spans="1:9">
      <c r="A2549" t="s">
        <v>172</v>
      </c>
    </row>
    <row r="2550" spans="1:9">
      <c r="A2550" t="s">
        <v>754</v>
      </c>
    </row>
    <row r="2551" spans="1:9">
      <c r="A2551" t="s">
        <v>2152</v>
      </c>
      <c r="B2551">
        <v>0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v>0</v>
      </c>
    </row>
    <row r="2552" spans="1:9">
      <c r="B2552" t="s">
        <v>753</v>
      </c>
      <c r="C2552" t="s">
        <v>753</v>
      </c>
      <c r="D2552" t="s">
        <v>753</v>
      </c>
      <c r="E2552" t="s">
        <v>753</v>
      </c>
    </row>
    <row r="2553" spans="1:9">
      <c r="F2553" t="s">
        <v>753</v>
      </c>
      <c r="G2553" t="s">
        <v>753</v>
      </c>
      <c r="H2553" t="s">
        <v>753</v>
      </c>
      <c r="I2553" t="s">
        <v>753</v>
      </c>
    </row>
    <row r="2554" spans="1:9">
      <c r="A2554" t="s">
        <v>173</v>
      </c>
      <c r="B2554">
        <v>0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v>0</v>
      </c>
    </row>
    <row r="2555" spans="1:9">
      <c r="A2555" t="s">
        <v>794</v>
      </c>
    </row>
    <row r="2556" spans="1:9">
      <c r="A2556" s="177">
        <v>42298.636805555558</v>
      </c>
      <c r="D2556" t="s">
        <v>795</v>
      </c>
      <c r="E2556" t="s">
        <v>796</v>
      </c>
      <c r="I2556" t="s">
        <v>2153</v>
      </c>
    </row>
    <row r="2557" spans="1:9">
      <c r="D2557" t="s">
        <v>798</v>
      </c>
      <c r="E2557" t="s">
        <v>799</v>
      </c>
    </row>
    <row r="2558" spans="1:9">
      <c r="D2558" t="s">
        <v>800</v>
      </c>
      <c r="E2558" t="s">
        <v>801</v>
      </c>
    </row>
    <row r="2559" spans="1:9">
      <c r="A2559" t="s">
        <v>747</v>
      </c>
    </row>
    <row r="2561" spans="1:9">
      <c r="C2561" t="s">
        <v>802</v>
      </c>
      <c r="E2561" t="s">
        <v>802</v>
      </c>
      <c r="G2561" t="s">
        <v>802</v>
      </c>
      <c r="I2561" t="s">
        <v>802</v>
      </c>
    </row>
    <row r="2562" spans="1:9">
      <c r="B2562" t="s">
        <v>803</v>
      </c>
      <c r="C2562" t="s">
        <v>804</v>
      </c>
      <c r="D2562" t="s">
        <v>805</v>
      </c>
      <c r="E2562" t="s">
        <v>806</v>
      </c>
      <c r="F2562" t="s">
        <v>803</v>
      </c>
      <c r="G2562" t="s">
        <v>807</v>
      </c>
      <c r="H2562" t="s">
        <v>803</v>
      </c>
      <c r="I2562" t="s">
        <v>808</v>
      </c>
    </row>
    <row r="2563" spans="1:9">
      <c r="A2563" t="s">
        <v>970</v>
      </c>
      <c r="B2563" t="s">
        <v>809</v>
      </c>
      <c r="C2563" t="s">
        <v>810</v>
      </c>
      <c r="D2563" t="s">
        <v>811</v>
      </c>
      <c r="E2563" t="s">
        <v>812</v>
      </c>
      <c r="F2563" t="s">
        <v>809</v>
      </c>
      <c r="G2563" t="s">
        <v>812</v>
      </c>
      <c r="H2563" t="s">
        <v>809</v>
      </c>
      <c r="I2563" t="s">
        <v>813</v>
      </c>
    </row>
    <row r="2564" spans="1:9">
      <c r="A2564" t="s">
        <v>814</v>
      </c>
      <c r="B2564" t="s">
        <v>767</v>
      </c>
      <c r="C2564" t="s">
        <v>760</v>
      </c>
      <c r="D2564" t="s">
        <v>760</v>
      </c>
      <c r="E2564" t="s">
        <v>767</v>
      </c>
      <c r="F2564" t="s">
        <v>750</v>
      </c>
      <c r="G2564" t="s">
        <v>767</v>
      </c>
      <c r="H2564" t="s">
        <v>750</v>
      </c>
      <c r="I2564" t="s">
        <v>767</v>
      </c>
    </row>
    <row r="2565" spans="1:9">
      <c r="B2565" t="s">
        <v>760</v>
      </c>
      <c r="C2565" t="s">
        <v>760</v>
      </c>
      <c r="D2565" t="s">
        <v>758</v>
      </c>
    </row>
    <row r="2566" spans="1:9">
      <c r="D2566" t="s">
        <v>772</v>
      </c>
      <c r="E2566" t="s">
        <v>767</v>
      </c>
      <c r="F2566" t="s">
        <v>750</v>
      </c>
      <c r="G2566" t="s">
        <v>767</v>
      </c>
      <c r="H2566" t="s">
        <v>750</v>
      </c>
      <c r="I2566" t="s">
        <v>822</v>
      </c>
    </row>
    <row r="2567" spans="1:9">
      <c r="I2567" t="s">
        <v>765</v>
      </c>
    </row>
    <row r="2569" spans="1:9">
      <c r="A2569" t="s">
        <v>202</v>
      </c>
      <c r="B2569">
        <v>0</v>
      </c>
      <c r="C2569">
        <v>0</v>
      </c>
      <c r="D2569" s="178">
        <v>94197</v>
      </c>
      <c r="E2569" s="178">
        <v>50331.27</v>
      </c>
      <c r="F2569" s="178">
        <v>118656</v>
      </c>
      <c r="G2569" s="178">
        <v>93515.41</v>
      </c>
      <c r="H2569" s="178">
        <v>178304.8</v>
      </c>
      <c r="I2569" s="178">
        <v>136429.91</v>
      </c>
    </row>
    <row r="2570" spans="1:9">
      <c r="A2570" t="s">
        <v>794</v>
      </c>
    </row>
    <row r="2571" spans="1:9">
      <c r="A2571" s="177">
        <v>42298.636805555558</v>
      </c>
      <c r="D2571" t="s">
        <v>795</v>
      </c>
      <c r="E2571" t="s">
        <v>796</v>
      </c>
      <c r="I2571" t="s">
        <v>2154</v>
      </c>
    </row>
    <row r="2572" spans="1:9">
      <c r="D2572" t="s">
        <v>798</v>
      </c>
      <c r="E2572" t="s">
        <v>799</v>
      </c>
    </row>
    <row r="2573" spans="1:9">
      <c r="D2573" t="s">
        <v>800</v>
      </c>
      <c r="E2573" t="s">
        <v>801</v>
      </c>
    </row>
    <row r="2574" spans="1:9">
      <c r="A2574" t="s">
        <v>747</v>
      </c>
    </row>
    <row r="2576" spans="1:9">
      <c r="C2576" t="s">
        <v>802</v>
      </c>
      <c r="E2576" t="s">
        <v>802</v>
      </c>
      <c r="G2576" t="s">
        <v>802</v>
      </c>
      <c r="I2576" t="s">
        <v>802</v>
      </c>
    </row>
    <row r="2577" spans="1:9">
      <c r="B2577" t="s">
        <v>803</v>
      </c>
      <c r="C2577" t="s">
        <v>804</v>
      </c>
      <c r="D2577" t="s">
        <v>805</v>
      </c>
      <c r="E2577" t="s">
        <v>806</v>
      </c>
      <c r="F2577" t="s">
        <v>803</v>
      </c>
      <c r="G2577" t="s">
        <v>807</v>
      </c>
      <c r="H2577" t="s">
        <v>803</v>
      </c>
      <c r="I2577" t="s">
        <v>808</v>
      </c>
    </row>
    <row r="2578" spans="1:9">
      <c r="A2578" t="s">
        <v>970</v>
      </c>
      <c r="B2578" t="s">
        <v>809</v>
      </c>
      <c r="C2578" t="s">
        <v>810</v>
      </c>
      <c r="D2578" t="s">
        <v>811</v>
      </c>
      <c r="E2578" t="s">
        <v>812</v>
      </c>
      <c r="F2578" t="s">
        <v>809</v>
      </c>
      <c r="G2578" t="s">
        <v>812</v>
      </c>
      <c r="H2578" t="s">
        <v>809</v>
      </c>
      <c r="I2578" t="s">
        <v>813</v>
      </c>
    </row>
    <row r="2579" spans="1:9">
      <c r="A2579" t="s">
        <v>814</v>
      </c>
      <c r="B2579" t="s">
        <v>767</v>
      </c>
      <c r="C2579" t="s">
        <v>760</v>
      </c>
      <c r="D2579" t="s">
        <v>760</v>
      </c>
      <c r="E2579" t="s">
        <v>767</v>
      </c>
      <c r="F2579" t="s">
        <v>750</v>
      </c>
      <c r="G2579" t="s">
        <v>767</v>
      </c>
      <c r="H2579" t="s">
        <v>750</v>
      </c>
      <c r="I2579" t="s">
        <v>767</v>
      </c>
    </row>
    <row r="2580" spans="1:9">
      <c r="A2580" t="s">
        <v>769</v>
      </c>
    </row>
    <row r="2581" spans="1:9">
      <c r="A2581" t="s">
        <v>792</v>
      </c>
    </row>
    <row r="2583" spans="1:9">
      <c r="A2583" t="s">
        <v>769</v>
      </c>
    </row>
    <row r="2584" spans="1:9">
      <c r="A2584" t="s">
        <v>770</v>
      </c>
    </row>
    <row r="2585" spans="1:9">
      <c r="A2585" t="s">
        <v>2155</v>
      </c>
      <c r="B2585">
        <v>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</row>
    <row r="2586" spans="1:9">
      <c r="A2586" t="s">
        <v>2156</v>
      </c>
      <c r="B2586" t="s">
        <v>2157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</row>
    <row r="2587" spans="1:9">
      <c r="A2587" t="s">
        <v>2158</v>
      </c>
      <c r="B2587" t="s">
        <v>1012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>
      <c r="A2588" t="s">
        <v>2159</v>
      </c>
      <c r="B2588" t="s">
        <v>2160</v>
      </c>
      <c r="C2588">
        <v>0</v>
      </c>
      <c r="D2588">
        <v>0</v>
      </c>
      <c r="E2588">
        <v>0</v>
      </c>
      <c r="F2588">
        <v>0</v>
      </c>
      <c r="G2588" s="178">
        <v>20337.599999999999</v>
      </c>
      <c r="H2588">
        <v>0</v>
      </c>
      <c r="I2588">
        <v>0</v>
      </c>
    </row>
    <row r="2589" spans="1:9">
      <c r="A2589" t="s">
        <v>2161</v>
      </c>
      <c r="B2589" t="s">
        <v>2162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0</v>
      </c>
    </row>
    <row r="2590" spans="1:9">
      <c r="A2590" t="s">
        <v>2163</v>
      </c>
      <c r="B2590" t="s">
        <v>2164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</row>
    <row r="2591" spans="1:9">
      <c r="A2591" t="s">
        <v>2165</v>
      </c>
      <c r="B2591" t="s">
        <v>2166</v>
      </c>
      <c r="C2591">
        <v>0</v>
      </c>
      <c r="D2591">
        <v>0</v>
      </c>
      <c r="E2591">
        <v>0</v>
      </c>
      <c r="F2591">
        <v>0</v>
      </c>
      <c r="G2591" s="178">
        <v>5446.8</v>
      </c>
      <c r="H2591">
        <v>0</v>
      </c>
      <c r="I2591">
        <v>0</v>
      </c>
    </row>
    <row r="2592" spans="1:9">
      <c r="B2592" t="s">
        <v>753</v>
      </c>
      <c r="C2592" t="s">
        <v>753</v>
      </c>
      <c r="D2592" t="s">
        <v>753</v>
      </c>
      <c r="E2592" t="s">
        <v>753</v>
      </c>
    </row>
    <row r="2593" spans="1:9">
      <c r="F2593" t="s">
        <v>753</v>
      </c>
      <c r="G2593" t="s">
        <v>753</v>
      </c>
      <c r="H2593" t="s">
        <v>753</v>
      </c>
      <c r="I2593" t="s">
        <v>753</v>
      </c>
    </row>
    <row r="2594" spans="1:9">
      <c r="A2594" t="s">
        <v>203</v>
      </c>
      <c r="B2594">
        <v>0</v>
      </c>
      <c r="C2594">
        <v>0</v>
      </c>
      <c r="D2594">
        <v>0</v>
      </c>
      <c r="E2594">
        <v>0</v>
      </c>
      <c r="F2594">
        <v>0</v>
      </c>
      <c r="G2594" s="178">
        <v>25784.400000000001</v>
      </c>
      <c r="H2594">
        <v>0</v>
      </c>
      <c r="I2594">
        <v>0</v>
      </c>
    </row>
    <row r="2595" spans="1:9">
      <c r="B2595" t="s">
        <v>760</v>
      </c>
      <c r="C2595" t="s">
        <v>760</v>
      </c>
      <c r="D2595" t="s">
        <v>758</v>
      </c>
    </row>
    <row r="2596" spans="1:9">
      <c r="D2596" t="s">
        <v>772</v>
      </c>
      <c r="E2596" t="s">
        <v>767</v>
      </c>
      <c r="F2596" t="s">
        <v>750</v>
      </c>
      <c r="G2596" t="s">
        <v>767</v>
      </c>
      <c r="H2596" t="s">
        <v>750</v>
      </c>
      <c r="I2596" t="s">
        <v>822</v>
      </c>
    </row>
    <row r="2597" spans="1:9">
      <c r="I2597" t="s">
        <v>765</v>
      </c>
    </row>
    <row r="2599" spans="1:9">
      <c r="A2599" t="s">
        <v>203</v>
      </c>
      <c r="B2599">
        <v>0</v>
      </c>
      <c r="C2599">
        <v>0</v>
      </c>
      <c r="D2599">
        <v>0</v>
      </c>
      <c r="E2599">
        <v>0</v>
      </c>
      <c r="F2599">
        <v>0</v>
      </c>
      <c r="G2599" s="178">
        <v>25784.400000000001</v>
      </c>
      <c r="H2599">
        <v>0</v>
      </c>
      <c r="I2599">
        <v>0</v>
      </c>
    </row>
    <row r="2600" spans="1:9">
      <c r="A2600" t="s">
        <v>794</v>
      </c>
    </row>
    <row r="2601" spans="1:9">
      <c r="A2601" s="177">
        <v>42298.636805555558</v>
      </c>
      <c r="D2601" t="s">
        <v>795</v>
      </c>
      <c r="E2601" t="s">
        <v>796</v>
      </c>
      <c r="I2601" t="s">
        <v>2167</v>
      </c>
    </row>
    <row r="2602" spans="1:9">
      <c r="D2602" t="s">
        <v>798</v>
      </c>
      <c r="E2602" t="s">
        <v>799</v>
      </c>
    </row>
    <row r="2603" spans="1:9">
      <c r="D2603" t="s">
        <v>800</v>
      </c>
      <c r="E2603" t="s">
        <v>801</v>
      </c>
    </row>
    <row r="2604" spans="1:9">
      <c r="A2604" t="s">
        <v>747</v>
      </c>
    </row>
    <row r="2606" spans="1:9">
      <c r="C2606" t="s">
        <v>802</v>
      </c>
      <c r="E2606" t="s">
        <v>802</v>
      </c>
      <c r="G2606" t="s">
        <v>802</v>
      </c>
      <c r="I2606" t="s">
        <v>802</v>
      </c>
    </row>
    <row r="2607" spans="1:9">
      <c r="B2607" t="s">
        <v>803</v>
      </c>
      <c r="C2607" t="s">
        <v>804</v>
      </c>
      <c r="D2607" t="s">
        <v>805</v>
      </c>
      <c r="E2607" t="s">
        <v>806</v>
      </c>
      <c r="F2607" t="s">
        <v>803</v>
      </c>
      <c r="G2607" t="s">
        <v>807</v>
      </c>
      <c r="H2607" t="s">
        <v>803</v>
      </c>
      <c r="I2607" t="s">
        <v>808</v>
      </c>
    </row>
    <row r="2608" spans="1:9">
      <c r="A2608" t="s">
        <v>970</v>
      </c>
      <c r="B2608" t="s">
        <v>809</v>
      </c>
      <c r="C2608" t="s">
        <v>810</v>
      </c>
      <c r="D2608" t="s">
        <v>811</v>
      </c>
      <c r="E2608" t="s">
        <v>812</v>
      </c>
      <c r="F2608" t="s">
        <v>809</v>
      </c>
      <c r="G2608" t="s">
        <v>812</v>
      </c>
      <c r="H2608" t="s">
        <v>809</v>
      </c>
      <c r="I2608" t="s">
        <v>813</v>
      </c>
    </row>
    <row r="2609" spans="1:9">
      <c r="A2609" t="s">
        <v>814</v>
      </c>
      <c r="B2609" t="s">
        <v>767</v>
      </c>
      <c r="C2609" t="s">
        <v>760</v>
      </c>
      <c r="D2609" t="s">
        <v>760</v>
      </c>
      <c r="E2609" t="s">
        <v>767</v>
      </c>
      <c r="F2609" t="s">
        <v>750</v>
      </c>
      <c r="G2609" t="s">
        <v>767</v>
      </c>
      <c r="H2609" t="s">
        <v>750</v>
      </c>
      <c r="I2609" t="s">
        <v>767</v>
      </c>
    </row>
    <row r="2610" spans="1:9">
      <c r="A2610" t="s">
        <v>771</v>
      </c>
    </row>
    <row r="2611" spans="1:9">
      <c r="A2611" t="s">
        <v>793</v>
      </c>
    </row>
    <row r="2613" spans="1:9">
      <c r="A2613" t="s">
        <v>771</v>
      </c>
    </row>
    <row r="2614" spans="1:9">
      <c r="A2614" t="s">
        <v>772</v>
      </c>
    </row>
    <row r="2615" spans="1:9">
      <c r="A2615" t="s">
        <v>2168</v>
      </c>
      <c r="B2615" t="s">
        <v>2169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0</v>
      </c>
    </row>
    <row r="2616" spans="1:9">
      <c r="A2616" t="s">
        <v>2170</v>
      </c>
      <c r="B2616" t="s">
        <v>2171</v>
      </c>
      <c r="C2616" s="178">
        <v>99267.44</v>
      </c>
      <c r="D2616">
        <v>0</v>
      </c>
      <c r="E2616" s="178">
        <v>64747.74</v>
      </c>
      <c r="F2616">
        <v>0</v>
      </c>
      <c r="G2616" s="178">
        <v>185754.56</v>
      </c>
      <c r="H2616">
        <v>0</v>
      </c>
      <c r="I2616">
        <v>0</v>
      </c>
    </row>
    <row r="2617" spans="1:9">
      <c r="A2617" t="s">
        <v>2172</v>
      </c>
      <c r="B2617" t="s">
        <v>2173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v>0</v>
      </c>
    </row>
    <row r="2618" spans="1:9">
      <c r="A2618" t="s">
        <v>2174</v>
      </c>
      <c r="B2618" t="s">
        <v>2175</v>
      </c>
      <c r="C2618">
        <v>0</v>
      </c>
      <c r="D2618">
        <v>0</v>
      </c>
      <c r="E2618">
        <v>0</v>
      </c>
      <c r="F2618">
        <v>0</v>
      </c>
      <c r="G2618">
        <v>0</v>
      </c>
      <c r="H2618" s="178">
        <v>150000</v>
      </c>
      <c r="I2618">
        <v>0</v>
      </c>
    </row>
    <row r="2619" spans="1:9">
      <c r="B2619" t="s">
        <v>753</v>
      </c>
      <c r="C2619" t="s">
        <v>753</v>
      </c>
      <c r="D2619" t="s">
        <v>753</v>
      </c>
      <c r="E2619" t="s">
        <v>753</v>
      </c>
    </row>
    <row r="2620" spans="1:9">
      <c r="F2620" t="s">
        <v>753</v>
      </c>
      <c r="G2620" t="s">
        <v>753</v>
      </c>
      <c r="H2620" t="s">
        <v>753</v>
      </c>
      <c r="I2620" t="s">
        <v>753</v>
      </c>
    </row>
    <row r="2621" spans="1:9">
      <c r="A2621" t="s">
        <v>821</v>
      </c>
      <c r="B2621">
        <v>0</v>
      </c>
      <c r="C2621" s="178">
        <v>99267.44</v>
      </c>
      <c r="D2621">
        <v>0</v>
      </c>
      <c r="E2621" s="178">
        <v>64747.74</v>
      </c>
      <c r="F2621">
        <v>0</v>
      </c>
      <c r="G2621" s="178">
        <v>185754.56</v>
      </c>
      <c r="H2621" s="178">
        <v>150000</v>
      </c>
      <c r="I2621">
        <v>0</v>
      </c>
    </row>
    <row r="2622" spans="1:9">
      <c r="B2622" t="s">
        <v>760</v>
      </c>
      <c r="C2622" t="s">
        <v>760</v>
      </c>
      <c r="D2622" t="s">
        <v>758</v>
      </c>
    </row>
    <row r="2623" spans="1:9">
      <c r="D2623" t="s">
        <v>772</v>
      </c>
      <c r="E2623" t="s">
        <v>767</v>
      </c>
      <c r="F2623" t="s">
        <v>750</v>
      </c>
      <c r="G2623" t="s">
        <v>767</v>
      </c>
      <c r="H2623" t="s">
        <v>750</v>
      </c>
      <c r="I2623" t="s">
        <v>822</v>
      </c>
    </row>
    <row r="2624" spans="1:9">
      <c r="I2624" t="s">
        <v>765</v>
      </c>
    </row>
    <row r="2626" spans="1:9">
      <c r="A2626" t="s">
        <v>821</v>
      </c>
      <c r="B2626">
        <v>0</v>
      </c>
      <c r="C2626" s="178">
        <v>99267.44</v>
      </c>
      <c r="D2626">
        <v>0</v>
      </c>
      <c r="E2626" s="178">
        <v>64747.74</v>
      </c>
      <c r="F2626">
        <v>0</v>
      </c>
      <c r="G2626" s="178">
        <v>185754.56</v>
      </c>
      <c r="H2626" s="178">
        <v>150000</v>
      </c>
      <c r="I2626">
        <v>0</v>
      </c>
    </row>
    <row r="2627" spans="1:9">
      <c r="A2627" t="s">
        <v>814</v>
      </c>
      <c r="B2627" t="s">
        <v>767</v>
      </c>
      <c r="C2627" t="s">
        <v>760</v>
      </c>
      <c r="D2627" t="s">
        <v>758</v>
      </c>
    </row>
    <row r="2628" spans="1:9">
      <c r="D2628" t="s">
        <v>772</v>
      </c>
      <c r="E2628" t="s">
        <v>767</v>
      </c>
      <c r="F2628" t="s">
        <v>750</v>
      </c>
      <c r="G2628" t="s">
        <v>767</v>
      </c>
      <c r="H2628" t="s">
        <v>750</v>
      </c>
      <c r="I2628" t="s">
        <v>822</v>
      </c>
    </row>
    <row r="2629" spans="1:9">
      <c r="I2629" t="s">
        <v>765</v>
      </c>
    </row>
    <row r="2631" spans="1:9">
      <c r="A2631" t="s">
        <v>204</v>
      </c>
      <c r="B2631" s="178">
        <v>10738421.08</v>
      </c>
      <c r="C2631" s="178">
        <v>10123294.15</v>
      </c>
      <c r="D2631" s="178">
        <v>11165108</v>
      </c>
      <c r="E2631" s="178">
        <v>12864332.470000001</v>
      </c>
      <c r="F2631" s="178">
        <v>12221291</v>
      </c>
      <c r="G2631" s="178">
        <v>11983371.74</v>
      </c>
      <c r="H2631" s="178">
        <v>12702057</v>
      </c>
      <c r="I2631" s="178">
        <v>11809021.699999999</v>
      </c>
    </row>
    <row r="2633" spans="1:9">
      <c r="A2633" t="s">
        <v>208</v>
      </c>
      <c r="B2633" s="178">
        <v>674931</v>
      </c>
      <c r="C2633" s="178">
        <v>1286115.92</v>
      </c>
      <c r="D2633" s="178">
        <v>196327</v>
      </c>
      <c r="E2633" s="178">
        <v>-1461725.91</v>
      </c>
      <c r="F2633" s="178">
        <v>905846.5</v>
      </c>
      <c r="G2633" s="178">
        <v>984113.06</v>
      </c>
      <c r="H2633" s="178">
        <v>313386</v>
      </c>
      <c r="I2633" s="178">
        <v>1688424.64</v>
      </c>
    </row>
  </sheetData>
  <printOptions horizontalCentered="1"/>
  <pageMargins left="0.25" right="0.25" top="0.75" bottom="0.75" header="0.3" footer="0.3"/>
  <pageSetup scale="87" orientation="portrait" horizontalDpi="4294967295" verticalDpi="4294967295" r:id="rId1"/>
  <headerFooter>
    <oddHeader>&amp;C&amp;14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146"/>
  <sheetViews>
    <sheetView workbookViewId="0">
      <selection activeCell="D35" sqref="D35"/>
    </sheetView>
  </sheetViews>
  <sheetFormatPr defaultRowHeight="15"/>
  <cols>
    <col min="1" max="1" width="28.140625" customWidth="1"/>
    <col min="2" max="2" width="15.85546875" customWidth="1"/>
    <col min="3" max="3" width="15" customWidth="1"/>
    <col min="4" max="4" width="24.5703125" customWidth="1"/>
    <col min="5" max="5" width="11.140625" customWidth="1"/>
    <col min="6" max="6" width="15.5703125" bestFit="1" customWidth="1"/>
    <col min="7" max="8" width="11.5703125" customWidth="1"/>
    <col min="10" max="10" width="11.5703125" customWidth="1"/>
  </cols>
  <sheetData>
    <row r="1" spans="1:8" ht="60">
      <c r="A1" s="394" t="s">
        <v>2273</v>
      </c>
    </row>
    <row r="3" spans="1:8">
      <c r="B3" t="s">
        <v>742</v>
      </c>
      <c r="D3" t="s">
        <v>505</v>
      </c>
    </row>
    <row r="5" spans="1:8" ht="15.75">
      <c r="A5" t="s">
        <v>2224</v>
      </c>
      <c r="B5" s="326" t="e">
        <f>SUM('2024 PROPOS SPENDING '!#REF!)</f>
        <v>#REF!</v>
      </c>
      <c r="D5" s="330">
        <v>13697722</v>
      </c>
      <c r="F5" s="326" t="e">
        <f>B5-D5</f>
        <v>#REF!</v>
      </c>
    </row>
    <row r="6" spans="1:8">
      <c r="A6" t="s">
        <v>2269</v>
      </c>
      <c r="B6" s="326">
        <f>SUM(Sanitation!J51)</f>
        <v>1765754</v>
      </c>
      <c r="D6" s="326">
        <v>1581312</v>
      </c>
      <c r="F6" s="326">
        <f t="shared" ref="F6:F11" si="0">B6-D6</f>
        <v>184442</v>
      </c>
    </row>
    <row r="7" spans="1:8">
      <c r="A7" t="s">
        <v>2225</v>
      </c>
      <c r="B7" s="326">
        <f>SUM('IMPACT FEES'!G21)</f>
        <v>218650</v>
      </c>
      <c r="D7" s="326">
        <v>98000</v>
      </c>
      <c r="F7" s="326">
        <f t="shared" si="0"/>
        <v>120650</v>
      </c>
    </row>
    <row r="8" spans="1:8">
      <c r="A8" t="s">
        <v>2226</v>
      </c>
      <c r="B8" s="326">
        <v>2880000</v>
      </c>
      <c r="D8" s="326">
        <v>2880000</v>
      </c>
      <c r="F8" s="326">
        <f t="shared" si="0"/>
        <v>0</v>
      </c>
    </row>
    <row r="9" spans="1:8">
      <c r="A9" t="s">
        <v>2227</v>
      </c>
      <c r="B9" s="326">
        <v>5256208</v>
      </c>
      <c r="D9" s="326">
        <v>5235951</v>
      </c>
      <c r="F9" s="326">
        <f t="shared" si="0"/>
        <v>20257</v>
      </c>
    </row>
    <row r="10" spans="1:8">
      <c r="A10" t="s">
        <v>2228</v>
      </c>
      <c r="B10" s="326">
        <v>1200000</v>
      </c>
      <c r="D10" s="326">
        <v>1000000</v>
      </c>
      <c r="F10" s="326">
        <f t="shared" si="0"/>
        <v>200000</v>
      </c>
    </row>
    <row r="11" spans="1:8">
      <c r="A11" t="s">
        <v>2229</v>
      </c>
      <c r="B11" s="326">
        <v>1125006</v>
      </c>
      <c r="D11" s="326">
        <v>1627882</v>
      </c>
      <c r="F11" s="326">
        <f t="shared" si="0"/>
        <v>-502876</v>
      </c>
    </row>
    <row r="15" spans="1:8">
      <c r="B15" s="120" t="e">
        <f>SUM(B5:B14)</f>
        <v>#REF!</v>
      </c>
      <c r="D15" s="120">
        <f>SUM(D5:D14)</f>
        <v>26120867</v>
      </c>
      <c r="F15">
        <v>25412950</v>
      </c>
      <c r="H15" s="120" t="e">
        <f>B15-F15</f>
        <v>#REF!</v>
      </c>
    </row>
    <row r="16" spans="1:8">
      <c r="B16" s="120"/>
    </row>
    <row r="17" spans="1:8">
      <c r="B17" s="389" t="e">
        <f>B23-B5</f>
        <v>#REF!</v>
      </c>
    </row>
    <row r="18" spans="1:8">
      <c r="F18" s="329" t="e">
        <f>F15/B15-1</f>
        <v>#REF!</v>
      </c>
      <c r="G18" s="328" t="e">
        <f>F18-1</f>
        <v>#REF!</v>
      </c>
    </row>
    <row r="19" spans="1:8">
      <c r="H19" s="327" t="e">
        <f>F15*G18+F15</f>
        <v>#REF!</v>
      </c>
    </row>
    <row r="22" spans="1:8">
      <c r="B22" t="s">
        <v>2186</v>
      </c>
      <c r="C22" t="s">
        <v>2284</v>
      </c>
    </row>
    <row r="23" spans="1:8">
      <c r="A23" t="s">
        <v>2224</v>
      </c>
      <c r="B23" s="389">
        <v>16167305</v>
      </c>
      <c r="C23" s="326">
        <v>16735622</v>
      </c>
      <c r="D23" t="s">
        <v>2270</v>
      </c>
      <c r="E23" s="389" t="e">
        <f>SUM('2024 PROPOS SPENDING '!#REF!,'2024 PROPOS SPENDING '!#REF!,'2024 PROPOS SPENDING '!#REF!)</f>
        <v>#REF!</v>
      </c>
    </row>
    <row r="24" spans="1:8">
      <c r="A24" t="s">
        <v>2269</v>
      </c>
      <c r="B24" s="389">
        <v>1760626</v>
      </c>
      <c r="C24" s="326">
        <v>1831643</v>
      </c>
      <c r="D24" t="s">
        <v>2264</v>
      </c>
      <c r="E24" s="389" t="e">
        <f>SUM('2024 PROPOS SPENDING '!#REF!,'2024 PROPOS SPENDING '!#REF!)</f>
        <v>#REF!</v>
      </c>
    </row>
    <row r="25" spans="1:8">
      <c r="A25" t="s">
        <v>2225</v>
      </c>
      <c r="B25" s="389">
        <v>260650</v>
      </c>
      <c r="C25" s="326">
        <v>240400</v>
      </c>
      <c r="D25" t="s">
        <v>2265</v>
      </c>
      <c r="E25" s="389" t="e">
        <f>SUM('2024 PROPOS SPENDING '!#REF!,'2024 PROPOS SPENDING '!#REF!,'2024 PROPOS SPENDING '!#REF!,'2024 PROPOS SPENDING '!#REF!,'2024 PROPOS SPENDING '!#REF!,'2024 PROPOS SPENDING '!#REF!,'2024 PROPOS SPENDING '!#REF!,'2024 PROPOS SPENDING '!#REF!,'2024 PROPOS SPENDING '!#REF!,'2024 PROPOS SPENDING '!#REF!)</f>
        <v>#REF!</v>
      </c>
    </row>
    <row r="26" spans="1:8">
      <c r="A26" t="s">
        <v>2226</v>
      </c>
      <c r="B26" s="389">
        <v>1400240</v>
      </c>
      <c r="C26" s="326">
        <v>1402240</v>
      </c>
      <c r="D26" t="s">
        <v>2266</v>
      </c>
      <c r="E26" s="389" t="e">
        <f>SUM('2024 PROPOS SPENDING '!#REF!)</f>
        <v>#REF!</v>
      </c>
    </row>
    <row r="27" spans="1:8">
      <c r="A27" t="s">
        <v>2227</v>
      </c>
      <c r="B27" s="389">
        <v>7319471</v>
      </c>
      <c r="C27" s="326">
        <v>5182114</v>
      </c>
      <c r="D27" t="s">
        <v>2267</v>
      </c>
      <c r="E27" s="389" t="e">
        <f>SUM('2024 PROPOS SPENDING '!#REF!,'2024 PROPOS SPENDING '!#REF!,'2024 PROPOS SPENDING '!#REF!)</f>
        <v>#REF!</v>
      </c>
    </row>
    <row r="28" spans="1:8">
      <c r="A28" t="s">
        <v>2228</v>
      </c>
      <c r="B28" s="389">
        <v>1200000</v>
      </c>
      <c r="C28" s="326">
        <v>1400000</v>
      </c>
      <c r="D28" t="s">
        <v>2268</v>
      </c>
      <c r="E28" s="389" t="e">
        <f>SUM('2024 PROPOS SPENDING '!#REF!,'2024 PROPOS SPENDING '!#REF!,'2024 PROPOS SPENDING '!#REF!)</f>
        <v>#REF!</v>
      </c>
    </row>
    <row r="29" spans="1:8">
      <c r="A29" t="s">
        <v>2229</v>
      </c>
      <c r="B29" s="389">
        <v>773459</v>
      </c>
      <c r="C29" s="326">
        <v>753524</v>
      </c>
    </row>
    <row r="30" spans="1:8">
      <c r="C30" s="326"/>
      <c r="E30" s="389" t="e">
        <f>SUM(E23:E29)</f>
        <v>#REF!</v>
      </c>
    </row>
    <row r="31" spans="1:8">
      <c r="B31" s="389">
        <f>SUM(B23:B30)</f>
        <v>28881751</v>
      </c>
      <c r="C31" s="326">
        <f>SUM(C23:C30)</f>
        <v>27545543</v>
      </c>
    </row>
    <row r="39" spans="1:10">
      <c r="A39" t="s">
        <v>2271</v>
      </c>
    </row>
    <row r="40" spans="1:10" ht="15.75" thickBot="1"/>
    <row r="41" spans="1:10" ht="15.75" thickTop="1">
      <c r="A41" s="386" t="s">
        <v>0</v>
      </c>
      <c r="B41" s="392">
        <v>11018150</v>
      </c>
      <c r="C41" s="392">
        <v>11018150</v>
      </c>
      <c r="D41" s="390">
        <v>11018150</v>
      </c>
      <c r="E41" s="378"/>
      <c r="F41" s="378"/>
      <c r="G41" s="378"/>
      <c r="H41" s="378"/>
      <c r="I41" s="378"/>
      <c r="J41" s="378"/>
    </row>
    <row r="42" spans="1:10">
      <c r="A42" s="387" t="s">
        <v>500</v>
      </c>
      <c r="B42" s="393">
        <v>736050</v>
      </c>
      <c r="C42" s="393">
        <v>736050</v>
      </c>
      <c r="D42" s="391">
        <v>736050</v>
      </c>
      <c r="E42" s="378"/>
      <c r="F42" s="378"/>
      <c r="G42" s="378"/>
      <c r="H42" s="378"/>
      <c r="I42" s="378"/>
      <c r="J42" s="378"/>
    </row>
    <row r="43" spans="1:10">
      <c r="A43" s="387" t="s">
        <v>501</v>
      </c>
      <c r="B43" s="393">
        <v>128000</v>
      </c>
      <c r="C43" s="393">
        <v>128000</v>
      </c>
      <c r="D43" s="391">
        <v>128000</v>
      </c>
      <c r="E43" s="378"/>
      <c r="F43" s="378"/>
      <c r="G43" s="378"/>
      <c r="H43" s="378"/>
      <c r="I43" s="378"/>
      <c r="J43" s="378"/>
    </row>
    <row r="44" spans="1:10">
      <c r="A44" s="387" t="s">
        <v>218</v>
      </c>
      <c r="B44" s="393">
        <v>356700</v>
      </c>
      <c r="C44" s="393">
        <v>356700</v>
      </c>
      <c r="D44" s="391">
        <v>356700</v>
      </c>
      <c r="E44" s="378"/>
      <c r="F44" s="378"/>
      <c r="G44" s="378"/>
      <c r="H44" s="378"/>
      <c r="I44" s="378"/>
      <c r="J44" s="378"/>
    </row>
    <row r="45" spans="1:10">
      <c r="A45" s="387" t="s">
        <v>154</v>
      </c>
      <c r="B45" s="393">
        <v>1855000</v>
      </c>
      <c r="C45" s="393">
        <v>1855000</v>
      </c>
      <c r="D45" s="391">
        <v>1855000</v>
      </c>
      <c r="E45" s="378"/>
      <c r="F45" s="378"/>
      <c r="G45" s="378"/>
      <c r="H45" s="378"/>
      <c r="I45" s="378"/>
      <c r="J45" s="378"/>
    </row>
    <row r="46" spans="1:10">
      <c r="A46" s="387" t="s">
        <v>618</v>
      </c>
      <c r="B46" s="393">
        <v>12355</v>
      </c>
      <c r="C46" s="393">
        <v>12355</v>
      </c>
      <c r="D46" s="391">
        <v>12355</v>
      </c>
      <c r="E46" s="378"/>
      <c r="F46" s="378"/>
      <c r="G46" s="378"/>
      <c r="H46" s="378"/>
      <c r="I46" s="378"/>
      <c r="J46" s="378"/>
    </row>
    <row r="47" spans="1:10">
      <c r="A47" s="387" t="s">
        <v>502</v>
      </c>
      <c r="B47" s="393">
        <v>535684</v>
      </c>
      <c r="C47" s="393">
        <v>535684</v>
      </c>
      <c r="D47" s="391">
        <v>535684</v>
      </c>
      <c r="E47" s="378"/>
      <c r="F47" s="378"/>
      <c r="G47" s="378"/>
      <c r="H47" s="378"/>
      <c r="I47" s="378"/>
      <c r="J47" s="378"/>
    </row>
    <row r="48" spans="1:10">
      <c r="A48" s="387" t="s">
        <v>107</v>
      </c>
      <c r="B48" s="393">
        <v>149000</v>
      </c>
      <c r="C48" s="393">
        <v>149000</v>
      </c>
      <c r="D48" s="391">
        <v>149000</v>
      </c>
      <c r="E48" s="378"/>
      <c r="F48" s="378"/>
      <c r="G48" s="378"/>
      <c r="H48" s="378"/>
      <c r="I48" s="378"/>
      <c r="J48" s="378"/>
    </row>
    <row r="49" spans="1:10" ht="15.75" thickBot="1">
      <c r="A49" s="388" t="s">
        <v>503</v>
      </c>
      <c r="B49" s="393">
        <v>1793008</v>
      </c>
      <c r="C49" s="393">
        <v>1123400</v>
      </c>
      <c r="D49" s="391">
        <v>1123400</v>
      </c>
      <c r="E49" s="378"/>
      <c r="F49" s="378"/>
      <c r="G49" s="378"/>
      <c r="H49" s="378"/>
      <c r="I49" s="378"/>
      <c r="J49" s="378"/>
    </row>
    <row r="50" spans="1:10" ht="15.75" thickTop="1"/>
    <row r="51" spans="1:10">
      <c r="B51" s="412">
        <f>SUM(B41:B50)</f>
        <v>16583947</v>
      </c>
    </row>
    <row r="1146" spans="17:18">
      <c r="Q1146" t="s">
        <v>2272</v>
      </c>
      <c r="R1146">
        <f>K1146-J1146</f>
        <v>0</v>
      </c>
    </row>
  </sheetData>
  <printOptions horizontalCentered="1"/>
  <pageMargins left="0.25" right="0.25" top="0.75" bottom="0.75" header="0.3" footer="0.3"/>
  <pageSetup scale="87" orientation="portrait" r:id="rId1"/>
  <headerFooter>
    <oddHeader>&amp;C&amp;14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REVENUES FY 2019</vt:lpstr>
      <vt:lpstr>REVENUES GEN FUND FY 2016</vt:lpstr>
      <vt:lpstr>FY2024 PRO REVENUE</vt:lpstr>
      <vt:lpstr>2024 PROPOS SPENDING </vt:lpstr>
      <vt:lpstr>Summary Expenditures</vt:lpstr>
      <vt:lpstr>Sanitation</vt:lpstr>
      <vt:lpstr>IMPACT FEES</vt:lpstr>
      <vt:lpstr>Sheet1</vt:lpstr>
      <vt:lpstr>Total Budget</vt:lpstr>
      <vt:lpstr>SPLOST</vt:lpstr>
      <vt:lpstr>Sheet2</vt:lpstr>
      <vt:lpstr>'2024 PROPOS SPENDING '!Print_Area</vt:lpstr>
      <vt:lpstr>'FY2024 PRO REVENUE'!Print_Area</vt:lpstr>
      <vt:lpstr>'IMPACT FEES'!Print_Area</vt:lpstr>
      <vt:lpstr>Sanitation!Print_Area</vt:lpstr>
      <vt:lpstr>SPLOST!Print_Area</vt:lpstr>
      <vt:lpstr>'2024 PROPOS SPENDING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Dickerson</dc:creator>
  <cp:lastModifiedBy>Windows User</cp:lastModifiedBy>
  <cp:lastPrinted>2023-10-30T20:15:43Z</cp:lastPrinted>
  <dcterms:created xsi:type="dcterms:W3CDTF">2014-07-10T14:52:36Z</dcterms:created>
  <dcterms:modified xsi:type="dcterms:W3CDTF">2023-11-02T03:20:02Z</dcterms:modified>
</cp:coreProperties>
</file>